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5C625DCF-09A9-4AC0-B15F-3489560E8CDA}" xr6:coauthVersionLast="47" xr6:coauthVersionMax="47" xr10:uidLastSave="{00000000-0000-0000-0000-000000000000}"/>
  <bookViews>
    <workbookView xWindow="-120" yWindow="-120" windowWidth="29040" windowHeight="16440" xr2:uid="{02C32FE9-F5C7-4B9D-A9D7-9378923E6949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Coordination!$R$1005:$R$1008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Q12" i="2" s="1"/>
  <c r="BR5" i="3"/>
  <c r="BS5" i="3"/>
  <c r="BR6" i="3"/>
  <c r="BS6" i="3"/>
  <c r="BR7" i="3"/>
  <c r="BS7" i="3"/>
  <c r="BR8" i="3"/>
  <c r="BS8" i="3"/>
  <c r="BR9" i="3"/>
  <c r="BS9" i="3"/>
  <c r="BR10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R20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S38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S47" i="3"/>
  <c r="CB52" i="4"/>
  <c r="CA52" i="4"/>
  <c r="BZ52" i="4"/>
  <c r="CB51" i="4"/>
  <c r="CA51" i="4"/>
  <c r="BZ51" i="4"/>
  <c r="CB50" i="4"/>
  <c r="CA50" i="4"/>
  <c r="BZ50" i="4"/>
  <c r="CB49" i="4"/>
  <c r="CA49" i="4"/>
  <c r="CB48" i="4"/>
  <c r="BZ49" i="4"/>
  <c r="CA48" i="4"/>
  <c r="BZ48" i="4"/>
  <c r="CB47" i="4"/>
  <c r="CA47" i="4"/>
  <c r="CB46" i="4"/>
  <c r="BZ47" i="4"/>
  <c r="CA46" i="4"/>
  <c r="CB45" i="4"/>
  <c r="BZ46" i="4"/>
  <c r="CA45" i="4"/>
  <c r="BZ45" i="4"/>
  <c r="CB44" i="4"/>
  <c r="CA44" i="4"/>
  <c r="BZ44" i="4"/>
  <c r="BX52" i="4"/>
  <c r="BY52" i="4"/>
  <c r="BW52" i="4"/>
  <c r="BX51" i="4"/>
  <c r="BY51" i="4"/>
  <c r="BW51" i="4"/>
  <c r="BX50" i="4"/>
  <c r="BY50" i="4"/>
  <c r="BW50" i="4"/>
  <c r="BX49" i="4"/>
  <c r="BW49" i="4"/>
  <c r="BX48" i="4"/>
  <c r="BY49" i="4"/>
  <c r="BY48" i="4"/>
  <c r="BW48" i="4"/>
  <c r="BX47" i="4"/>
  <c r="BY47" i="4"/>
  <c r="BW47" i="4"/>
  <c r="BX46" i="4"/>
  <c r="BY46" i="4"/>
  <c r="BW46" i="4"/>
  <c r="BX45" i="4"/>
  <c r="BY45" i="4"/>
  <c r="BW45" i="4"/>
  <c r="BX44" i="4"/>
  <c r="BY44" i="4"/>
  <c r="BW44" i="4"/>
  <c r="BU52" i="4"/>
  <c r="BV52" i="4"/>
  <c r="BT52" i="4"/>
  <c r="BU51" i="4"/>
  <c r="BV51" i="4"/>
  <c r="BT51" i="4"/>
  <c r="BU50" i="4"/>
  <c r="BV50" i="4"/>
  <c r="BT50" i="4"/>
  <c r="BU49" i="4"/>
  <c r="BV49" i="4"/>
  <c r="BT49" i="4"/>
  <c r="BU48" i="4"/>
  <c r="BV48" i="4"/>
  <c r="BT48" i="4"/>
  <c r="BU47" i="4"/>
  <c r="BV47" i="4"/>
  <c r="BT47" i="4"/>
  <c r="BU46" i="4"/>
  <c r="BV46" i="4"/>
  <c r="BT46" i="4"/>
  <c r="BU45" i="4"/>
  <c r="BV45" i="4"/>
  <c r="BT45" i="4"/>
  <c r="BU44" i="4"/>
  <c r="BV44" i="4"/>
  <c r="BT44" i="4"/>
  <c r="BR51" i="4"/>
  <c r="BQ51" i="4"/>
  <c r="BS51" i="4"/>
  <c r="BR50" i="4"/>
  <c r="BQ50" i="4"/>
  <c r="BS50" i="4"/>
  <c r="BR49" i="4"/>
  <c r="BQ49" i="4"/>
  <c r="BS49" i="4"/>
  <c r="BR48" i="4"/>
  <c r="BQ48" i="4"/>
  <c r="BS48" i="4"/>
  <c r="BR47" i="4"/>
  <c r="BQ47" i="4"/>
  <c r="BS47" i="4"/>
  <c r="BR46" i="4"/>
  <c r="BQ46" i="4"/>
  <c r="BS46" i="4"/>
  <c r="BR45" i="4"/>
  <c r="BQ45" i="4"/>
  <c r="BS45" i="4"/>
  <c r="BR44" i="4"/>
  <c r="BQ44" i="4"/>
  <c r="BS44" i="4"/>
  <c r="CB41" i="4"/>
  <c r="CA41" i="4"/>
  <c r="BZ41" i="4"/>
  <c r="CB40" i="4"/>
  <c r="CA40" i="4"/>
  <c r="CB39" i="4"/>
  <c r="BZ40" i="4"/>
  <c r="CA39" i="4"/>
  <c r="AV3" i="2" s="1"/>
  <c r="BZ39" i="4"/>
  <c r="CB38" i="4"/>
  <c r="CA38" i="4"/>
  <c r="BZ38" i="4"/>
  <c r="CB37" i="4"/>
  <c r="CA37" i="4"/>
  <c r="BZ37" i="4"/>
  <c r="CB36" i="4"/>
  <c r="CA36" i="4"/>
  <c r="BZ36" i="4"/>
  <c r="CB35" i="4"/>
  <c r="CA35" i="4"/>
  <c r="BZ35" i="4"/>
  <c r="CB34" i="4"/>
  <c r="CA34" i="4"/>
  <c r="BZ34" i="4"/>
  <c r="CB33" i="4"/>
  <c r="CA33" i="4"/>
  <c r="BZ33" i="4"/>
  <c r="BX41" i="4"/>
  <c r="BW41" i="4"/>
  <c r="BY41" i="4"/>
  <c r="BX40" i="4"/>
  <c r="BW40" i="4"/>
  <c r="BY40" i="4"/>
  <c r="BX39" i="4"/>
  <c r="BW39" i="4"/>
  <c r="BY39" i="4"/>
  <c r="BX38" i="4"/>
  <c r="BW38" i="4"/>
  <c r="BY38" i="4"/>
  <c r="BX37" i="4"/>
  <c r="BW37" i="4"/>
  <c r="BY37" i="4"/>
  <c r="BX36" i="4"/>
  <c r="BW36" i="4"/>
  <c r="BY36" i="4"/>
  <c r="BX35" i="4"/>
  <c r="BW35" i="4"/>
  <c r="BY35" i="4"/>
  <c r="BX34" i="4"/>
  <c r="BW34" i="4"/>
  <c r="BY34" i="4"/>
  <c r="BX33" i="4"/>
  <c r="BW33" i="4"/>
  <c r="BY33" i="4"/>
  <c r="BU41" i="4"/>
  <c r="BT41" i="4"/>
  <c r="BV41" i="4"/>
  <c r="BU40" i="4"/>
  <c r="BT40" i="4"/>
  <c r="BV40" i="4"/>
  <c r="BU39" i="4"/>
  <c r="BT39" i="4"/>
  <c r="BV39" i="4"/>
  <c r="BU38" i="4"/>
  <c r="BT38" i="4"/>
  <c r="BV38" i="4"/>
  <c r="BU37" i="4"/>
  <c r="BT37" i="4"/>
  <c r="BV37" i="4"/>
  <c r="BU36" i="4"/>
  <c r="BT36" i="4"/>
  <c r="BV36" i="4"/>
  <c r="BU35" i="4"/>
  <c r="BT35" i="4"/>
  <c r="BV35" i="4"/>
  <c r="BU34" i="4"/>
  <c r="BT34" i="4"/>
  <c r="BV34" i="4"/>
  <c r="BU33" i="4"/>
  <c r="BT33" i="4"/>
  <c r="BV33" i="4"/>
  <c r="BR40" i="4"/>
  <c r="BQ40" i="4"/>
  <c r="BS40" i="4"/>
  <c r="BR39" i="4"/>
  <c r="BQ39" i="4"/>
  <c r="BS39" i="4"/>
  <c r="BR38" i="4"/>
  <c r="BQ38" i="4"/>
  <c r="BS38" i="4"/>
  <c r="BR37" i="4"/>
  <c r="BQ37" i="4"/>
  <c r="BS37" i="4"/>
  <c r="BR36" i="4"/>
  <c r="BQ36" i="4"/>
  <c r="BS36" i="4"/>
  <c r="BR35" i="4"/>
  <c r="BQ35" i="4"/>
  <c r="BS35" i="4"/>
  <c r="BR34" i="4"/>
  <c r="BQ34" i="4"/>
  <c r="BS34" i="4"/>
  <c r="BR33" i="4"/>
  <c r="BQ33" i="4"/>
  <c r="BS33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CB25" i="4"/>
  <c r="CA25" i="4"/>
  <c r="BZ25" i="4"/>
  <c r="CB24" i="4"/>
  <c r="CA24" i="4"/>
  <c r="BZ24" i="4"/>
  <c r="CB23" i="4"/>
  <c r="CA23" i="4"/>
  <c r="BZ23" i="4"/>
  <c r="CB22" i="4"/>
  <c r="CA22" i="4"/>
  <c r="BZ22" i="4"/>
  <c r="BX29" i="4"/>
  <c r="BW29" i="4"/>
  <c r="BY29" i="4"/>
  <c r="BX28" i="4"/>
  <c r="BW28" i="4"/>
  <c r="BY28" i="4"/>
  <c r="BY27" i="4"/>
  <c r="BX27" i="4"/>
  <c r="BW27" i="4"/>
  <c r="BX26" i="4"/>
  <c r="BW26" i="4"/>
  <c r="BY26" i="4"/>
  <c r="BX25" i="4"/>
  <c r="BW25" i="4"/>
  <c r="BY25" i="4"/>
  <c r="BX24" i="4"/>
  <c r="BW24" i="4"/>
  <c r="BY24" i="4"/>
  <c r="BX23" i="4"/>
  <c r="BW23" i="4"/>
  <c r="BY23" i="4"/>
  <c r="BX22" i="4"/>
  <c r="BW22" i="4"/>
  <c r="BY22" i="4"/>
  <c r="BU30" i="4"/>
  <c r="BT29" i="4"/>
  <c r="BV29" i="4"/>
  <c r="BU29" i="4"/>
  <c r="BT28" i="4"/>
  <c r="BV28" i="4"/>
  <c r="BU28" i="4"/>
  <c r="BT27" i="4"/>
  <c r="BV27" i="4"/>
  <c r="BU27" i="4"/>
  <c r="BT26" i="4"/>
  <c r="BV26" i="4"/>
  <c r="BU26" i="4"/>
  <c r="BT25" i="4"/>
  <c r="BV25" i="4"/>
  <c r="BU25" i="4"/>
  <c r="BT24" i="4"/>
  <c r="BV24" i="4"/>
  <c r="BU24" i="4"/>
  <c r="BT23" i="4"/>
  <c r="BV23" i="4"/>
  <c r="BU23" i="4"/>
  <c r="BU22" i="4"/>
  <c r="BT22" i="4"/>
  <c r="BV22" i="4"/>
  <c r="BR29" i="4"/>
  <c r="BQ29" i="4"/>
  <c r="BS29" i="4"/>
  <c r="BR28" i="4"/>
  <c r="BQ28" i="4"/>
  <c r="BS28" i="4"/>
  <c r="BR27" i="4"/>
  <c r="BQ27" i="4"/>
  <c r="BS27" i="4"/>
  <c r="BR26" i="4"/>
  <c r="BQ26" i="4"/>
  <c r="BS26" i="4"/>
  <c r="BR25" i="4"/>
  <c r="BQ25" i="4"/>
  <c r="BS25" i="4"/>
  <c r="BR24" i="4"/>
  <c r="BQ24" i="4"/>
  <c r="BS24" i="4"/>
  <c r="BR23" i="4"/>
  <c r="BQ23" i="4"/>
  <c r="BS23" i="4"/>
  <c r="BR22" i="4"/>
  <c r="BQ22" i="4"/>
  <c r="BS22" i="4"/>
  <c r="CA19" i="4"/>
  <c r="BZ19" i="4"/>
  <c r="CB19" i="4"/>
  <c r="CA18" i="4"/>
  <c r="BZ18" i="4"/>
  <c r="CB18" i="4"/>
  <c r="CA17" i="4"/>
  <c r="BZ17" i="4"/>
  <c r="CB17" i="4"/>
  <c r="CA16" i="4"/>
  <c r="BZ16" i="4"/>
  <c r="CB16" i="4"/>
  <c r="CA15" i="4"/>
  <c r="BZ15" i="4"/>
  <c r="CB15" i="4"/>
  <c r="CA14" i="4"/>
  <c r="BZ14" i="4"/>
  <c r="CB14" i="4"/>
  <c r="CA13" i="4"/>
  <c r="BZ13" i="4"/>
  <c r="CB13" i="4"/>
  <c r="BX19" i="4"/>
  <c r="BW19" i="4"/>
  <c r="BY19" i="4"/>
  <c r="BX18" i="4"/>
  <c r="BW18" i="4"/>
  <c r="BY18" i="4"/>
  <c r="BX17" i="4"/>
  <c r="BW17" i="4"/>
  <c r="BY17" i="4"/>
  <c r="BX16" i="4"/>
  <c r="BW16" i="4"/>
  <c r="BY16" i="4"/>
  <c r="BX15" i="4"/>
  <c r="BW15" i="4"/>
  <c r="BY15" i="4"/>
  <c r="BX14" i="4"/>
  <c r="BW14" i="4"/>
  <c r="BY14" i="4"/>
  <c r="BX13" i="4"/>
  <c r="BW13" i="4"/>
  <c r="BY13" i="4"/>
  <c r="BU19" i="4"/>
  <c r="BT19" i="4"/>
  <c r="BV19" i="4"/>
  <c r="BU18" i="4"/>
  <c r="BT18" i="4"/>
  <c r="BV18" i="4"/>
  <c r="BU17" i="4"/>
  <c r="BT17" i="4"/>
  <c r="BV17" i="4"/>
  <c r="BU16" i="4"/>
  <c r="BT16" i="4"/>
  <c r="BV16" i="4"/>
  <c r="BU15" i="4"/>
  <c r="BT15" i="4"/>
  <c r="BV15" i="4"/>
  <c r="BU14" i="4"/>
  <c r="BT14" i="4"/>
  <c r="BV14" i="4"/>
  <c r="BU13" i="4"/>
  <c r="BT13" i="4"/>
  <c r="BV13" i="4"/>
  <c r="BQ19" i="4"/>
  <c r="BR19" i="4"/>
  <c r="BS19" i="4"/>
  <c r="BQ18" i="4"/>
  <c r="BR18" i="4"/>
  <c r="BS18" i="4"/>
  <c r="BQ17" i="4"/>
  <c r="BR17" i="4"/>
  <c r="BS17" i="4"/>
  <c r="BQ16" i="4"/>
  <c r="BR16" i="4"/>
  <c r="BS16" i="4"/>
  <c r="BQ15" i="4"/>
  <c r="BR15" i="4"/>
  <c r="BS15" i="4"/>
  <c r="BQ14" i="4"/>
  <c r="BR14" i="4"/>
  <c r="BS14" i="4"/>
  <c r="BQ13" i="4"/>
  <c r="BR13" i="4"/>
  <c r="BS13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U3" i="2" s="1"/>
  <c r="BZ2" i="4"/>
  <c r="AV2" i="2" s="1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AS4" i="2" s="1"/>
  <c r="BX3" i="4"/>
  <c r="AR3" i="2" s="1"/>
  <c r="BW3" i="4"/>
  <c r="BY2" i="4"/>
  <c r="AR4" i="2" s="1"/>
  <c r="BX2" i="4"/>
  <c r="AS3" i="2" s="1"/>
  <c r="BW2" i="4"/>
  <c r="AS2" i="2" s="1"/>
  <c r="BU10" i="4"/>
  <c r="BV10" i="4"/>
  <c r="BT10" i="4"/>
  <c r="BU9" i="4"/>
  <c r="BV9" i="4"/>
  <c r="BT9" i="4"/>
  <c r="BU8" i="4"/>
  <c r="BV8" i="4"/>
  <c r="BT8" i="4"/>
  <c r="BU7" i="4"/>
  <c r="BV7" i="4"/>
  <c r="BT7" i="4"/>
  <c r="BU6" i="4"/>
  <c r="BV6" i="4"/>
  <c r="BT6" i="4"/>
  <c r="BU5" i="4"/>
  <c r="BV5" i="4"/>
  <c r="BT5" i="4"/>
  <c r="BU4" i="4"/>
  <c r="BV4" i="4"/>
  <c r="BT4" i="4"/>
  <c r="BU3" i="4"/>
  <c r="AP3" i="2" s="1"/>
  <c r="BV3" i="4"/>
  <c r="BT3" i="4"/>
  <c r="BU2" i="4"/>
  <c r="AO3" i="2" s="1"/>
  <c r="BV2" i="4"/>
  <c r="AP4" i="2" s="1"/>
  <c r="BT2" i="4"/>
  <c r="AP2" i="2" s="1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BS4" i="4"/>
  <c r="BR3" i="4"/>
  <c r="BQ3" i="4"/>
  <c r="BS3" i="4"/>
  <c r="BR2" i="4"/>
  <c r="AL3" i="2" s="1"/>
  <c r="BQ2" i="4"/>
  <c r="AM2" i="2" s="1"/>
  <c r="BS2" i="4"/>
  <c r="AM4" i="2" s="1"/>
  <c r="BE52" i="4"/>
  <c r="BD52" i="4"/>
  <c r="BC52" i="4"/>
  <c r="BE51" i="4"/>
  <c r="BD51" i="4"/>
  <c r="BC51" i="4"/>
  <c r="BE50" i="4"/>
  <c r="BD50" i="4"/>
  <c r="BC50" i="4"/>
  <c r="BE49" i="4"/>
  <c r="BD49" i="4"/>
  <c r="BE48" i="4"/>
  <c r="BC49" i="4"/>
  <c r="BD48" i="4"/>
  <c r="BC48" i="4"/>
  <c r="BE47" i="4"/>
  <c r="BD47" i="4"/>
  <c r="BE46" i="4"/>
  <c r="BC47" i="4"/>
  <c r="BD46" i="4"/>
  <c r="BE45" i="4"/>
  <c r="BC46" i="4"/>
  <c r="BD45" i="4"/>
  <c r="BC45" i="4"/>
  <c r="BE44" i="4"/>
  <c r="BD44" i="4"/>
  <c r="BC44" i="4"/>
  <c r="BA52" i="4"/>
  <c r="BB52" i="4"/>
  <c r="AZ52" i="4"/>
  <c r="BA51" i="4"/>
  <c r="BB51" i="4"/>
  <c r="AZ51" i="4"/>
  <c r="BA50" i="4"/>
  <c r="BB50" i="4"/>
  <c r="AZ50" i="4"/>
  <c r="BA49" i="4"/>
  <c r="AZ49" i="4"/>
  <c r="BA48" i="4"/>
  <c r="BB49" i="4"/>
  <c r="BB48" i="4"/>
  <c r="AZ48" i="4"/>
  <c r="BA47" i="4"/>
  <c r="BB47" i="4"/>
  <c r="AZ47" i="4"/>
  <c r="BA46" i="4"/>
  <c r="BB46" i="4"/>
  <c r="AZ46" i="4"/>
  <c r="BA45" i="4"/>
  <c r="BB45" i="4"/>
  <c r="AZ45" i="4"/>
  <c r="BA44" i="4"/>
  <c r="BB44" i="4"/>
  <c r="AZ44" i="4"/>
  <c r="AX52" i="4"/>
  <c r="AY52" i="4"/>
  <c r="AW52" i="4"/>
  <c r="AX51" i="4"/>
  <c r="AY51" i="4"/>
  <c r="AW51" i="4"/>
  <c r="AX50" i="4"/>
  <c r="AY50" i="4"/>
  <c r="AW50" i="4"/>
  <c r="AX49" i="4"/>
  <c r="AY49" i="4"/>
  <c r="AW49" i="4"/>
  <c r="AX48" i="4"/>
  <c r="AY48" i="4"/>
  <c r="AW48" i="4"/>
  <c r="AX47" i="4"/>
  <c r="AY47" i="4"/>
  <c r="AW47" i="4"/>
  <c r="AX46" i="4"/>
  <c r="AY46" i="4"/>
  <c r="AW46" i="4"/>
  <c r="AX45" i="4"/>
  <c r="AY45" i="4"/>
  <c r="AW45" i="4"/>
  <c r="AX44" i="4"/>
  <c r="AY44" i="4"/>
  <c r="AW44" i="4"/>
  <c r="AU51" i="4"/>
  <c r="AT51" i="4"/>
  <c r="AV51" i="4"/>
  <c r="AU50" i="4"/>
  <c r="AT50" i="4"/>
  <c r="AV50" i="4"/>
  <c r="AU49" i="4"/>
  <c r="AT49" i="4"/>
  <c r="AV49" i="4"/>
  <c r="AU48" i="4"/>
  <c r="AT48" i="4"/>
  <c r="AV48" i="4"/>
  <c r="AU47" i="4"/>
  <c r="AT47" i="4"/>
  <c r="AV47" i="4"/>
  <c r="AU46" i="4"/>
  <c r="AT46" i="4"/>
  <c r="AV46" i="4"/>
  <c r="AU45" i="4"/>
  <c r="AT45" i="4"/>
  <c r="AV45" i="4"/>
  <c r="AU44" i="4"/>
  <c r="AT44" i="4"/>
  <c r="AV44" i="4"/>
  <c r="BE41" i="4"/>
  <c r="BD41" i="4"/>
  <c r="BC41" i="4"/>
  <c r="BE40" i="4"/>
  <c r="BD40" i="4"/>
  <c r="BE39" i="4"/>
  <c r="BC40" i="4"/>
  <c r="BD39" i="4"/>
  <c r="BC39" i="4"/>
  <c r="BE38" i="4"/>
  <c r="BD38" i="4"/>
  <c r="BC38" i="4"/>
  <c r="BE37" i="4"/>
  <c r="BD37" i="4"/>
  <c r="BC37" i="4"/>
  <c r="BE36" i="4"/>
  <c r="BD36" i="4"/>
  <c r="BC36" i="4"/>
  <c r="BE35" i="4"/>
  <c r="BD35" i="4"/>
  <c r="BC35" i="4"/>
  <c r="BE34" i="4"/>
  <c r="BD34" i="4"/>
  <c r="BC34" i="4"/>
  <c r="BE33" i="4"/>
  <c r="BD33" i="4"/>
  <c r="BC33" i="4"/>
  <c r="BA41" i="4"/>
  <c r="AZ41" i="4"/>
  <c r="BB41" i="4"/>
  <c r="BA40" i="4"/>
  <c r="AZ40" i="4"/>
  <c r="BB40" i="4"/>
  <c r="BA39" i="4"/>
  <c r="AZ39" i="4"/>
  <c r="BB39" i="4"/>
  <c r="BA38" i="4"/>
  <c r="AZ38" i="4"/>
  <c r="BB38" i="4"/>
  <c r="BA37" i="4"/>
  <c r="AZ37" i="4"/>
  <c r="BB37" i="4"/>
  <c r="BA36" i="4"/>
  <c r="AZ36" i="4"/>
  <c r="BB36" i="4"/>
  <c r="BA35" i="4"/>
  <c r="AZ35" i="4"/>
  <c r="BB35" i="4"/>
  <c r="BA34" i="4"/>
  <c r="AZ34" i="4"/>
  <c r="BB34" i="4"/>
  <c r="BA33" i="4"/>
  <c r="AZ33" i="4"/>
  <c r="BB33" i="4"/>
  <c r="AX41" i="4"/>
  <c r="AW41" i="4"/>
  <c r="AY41" i="4"/>
  <c r="AX40" i="4"/>
  <c r="AW40" i="4"/>
  <c r="AY40" i="4"/>
  <c r="AX39" i="4"/>
  <c r="AW39" i="4"/>
  <c r="AY39" i="4"/>
  <c r="AX38" i="4"/>
  <c r="AW38" i="4"/>
  <c r="AY38" i="4"/>
  <c r="AX37" i="4"/>
  <c r="AW37" i="4"/>
  <c r="AY37" i="4"/>
  <c r="AX36" i="4"/>
  <c r="AW36" i="4"/>
  <c r="AY36" i="4"/>
  <c r="AX35" i="4"/>
  <c r="AW35" i="4"/>
  <c r="AY35" i="4"/>
  <c r="AX34" i="4"/>
  <c r="AW34" i="4"/>
  <c r="AY34" i="4"/>
  <c r="AX33" i="4"/>
  <c r="AW33" i="4"/>
  <c r="AY33" i="4"/>
  <c r="AU40" i="4"/>
  <c r="AT40" i="4"/>
  <c r="AV40" i="4"/>
  <c r="AU39" i="4"/>
  <c r="AT39" i="4"/>
  <c r="AV39" i="4"/>
  <c r="AU38" i="4"/>
  <c r="AT38" i="4"/>
  <c r="AV38" i="4"/>
  <c r="AU37" i="4"/>
  <c r="AT37" i="4"/>
  <c r="AV37" i="4"/>
  <c r="AU36" i="4"/>
  <c r="AT36" i="4"/>
  <c r="AV36" i="4"/>
  <c r="AU35" i="4"/>
  <c r="AT35" i="4"/>
  <c r="AV35" i="4"/>
  <c r="AU34" i="4"/>
  <c r="AT34" i="4"/>
  <c r="AV34" i="4"/>
  <c r="AU33" i="4"/>
  <c r="AT33" i="4"/>
  <c r="AV33" i="4"/>
  <c r="BE29" i="4"/>
  <c r="BD29" i="4"/>
  <c r="BC29" i="4"/>
  <c r="BE28" i="4"/>
  <c r="BD28" i="4"/>
  <c r="BC28" i="4"/>
  <c r="BE27" i="4"/>
  <c r="BD27" i="4"/>
  <c r="BC27" i="4"/>
  <c r="BE26" i="4"/>
  <c r="BD26" i="4"/>
  <c r="BC26" i="4"/>
  <c r="BE25" i="4"/>
  <c r="BD25" i="4"/>
  <c r="BC25" i="4"/>
  <c r="BE24" i="4"/>
  <c r="BD24" i="4"/>
  <c r="BC24" i="4"/>
  <c r="BE23" i="4"/>
  <c r="BD23" i="4"/>
  <c r="BC23" i="4"/>
  <c r="BE22" i="4"/>
  <c r="BD22" i="4"/>
  <c r="BC22" i="4"/>
  <c r="BA29" i="4"/>
  <c r="AZ29" i="4"/>
  <c r="BB29" i="4"/>
  <c r="BA28" i="4"/>
  <c r="AZ28" i="4"/>
  <c r="BB28" i="4"/>
  <c r="BB27" i="4"/>
  <c r="BA27" i="4"/>
  <c r="AZ27" i="4"/>
  <c r="BA26" i="4"/>
  <c r="AZ26" i="4"/>
  <c r="BB26" i="4"/>
  <c r="BA25" i="4"/>
  <c r="AZ25" i="4"/>
  <c r="BB25" i="4"/>
  <c r="BA24" i="4"/>
  <c r="AZ24" i="4"/>
  <c r="BB24" i="4"/>
  <c r="BA23" i="4"/>
  <c r="AZ23" i="4"/>
  <c r="BB23" i="4"/>
  <c r="BA22" i="4"/>
  <c r="AZ22" i="4"/>
  <c r="BB22" i="4"/>
  <c r="AX30" i="4"/>
  <c r="AW29" i="4"/>
  <c r="AY29" i="4"/>
  <c r="AX29" i="4"/>
  <c r="AW28" i="4"/>
  <c r="AY28" i="4"/>
  <c r="AX28" i="4"/>
  <c r="AW27" i="4"/>
  <c r="AY27" i="4"/>
  <c r="AX27" i="4"/>
  <c r="AW26" i="4"/>
  <c r="AY26" i="4"/>
  <c r="AX26" i="4"/>
  <c r="AW25" i="4"/>
  <c r="AY25" i="4"/>
  <c r="AX25" i="4"/>
  <c r="AW24" i="4"/>
  <c r="AY24" i="4"/>
  <c r="AX24" i="4"/>
  <c r="AW23" i="4"/>
  <c r="AY23" i="4"/>
  <c r="AX23" i="4"/>
  <c r="AX22" i="4"/>
  <c r="AW22" i="4"/>
  <c r="AY22" i="4"/>
  <c r="AU29" i="4"/>
  <c r="AT29" i="4"/>
  <c r="AV29" i="4"/>
  <c r="AU28" i="4"/>
  <c r="AT28" i="4"/>
  <c r="AV28" i="4"/>
  <c r="AU27" i="4"/>
  <c r="AT27" i="4"/>
  <c r="AV27" i="4"/>
  <c r="AU26" i="4"/>
  <c r="AT26" i="4"/>
  <c r="AV26" i="4"/>
  <c r="AU25" i="4"/>
  <c r="AT25" i="4"/>
  <c r="AV25" i="4"/>
  <c r="AU24" i="4"/>
  <c r="AT24" i="4"/>
  <c r="AV24" i="4"/>
  <c r="AU23" i="4"/>
  <c r="AT23" i="4"/>
  <c r="AV23" i="4"/>
  <c r="AU22" i="4"/>
  <c r="AT22" i="4"/>
  <c r="AV22" i="4"/>
  <c r="BD19" i="4"/>
  <c r="BC19" i="4"/>
  <c r="BE19" i="4"/>
  <c r="BD18" i="4"/>
  <c r="BC18" i="4"/>
  <c r="BE18" i="4"/>
  <c r="AH4" i="2" s="1"/>
  <c r="BD17" i="4"/>
  <c r="BC17" i="4"/>
  <c r="BE17" i="4"/>
  <c r="BD16" i="4"/>
  <c r="BC16" i="4"/>
  <c r="BE16" i="4"/>
  <c r="BD15" i="4"/>
  <c r="BC15" i="4"/>
  <c r="BE15" i="4"/>
  <c r="BD14" i="4"/>
  <c r="BC14" i="4"/>
  <c r="BE14" i="4"/>
  <c r="BD13" i="4"/>
  <c r="BC13" i="4"/>
  <c r="BE13" i="4"/>
  <c r="BA19" i="4"/>
  <c r="AZ19" i="4"/>
  <c r="BB19" i="4"/>
  <c r="BA18" i="4"/>
  <c r="AZ18" i="4"/>
  <c r="BB18" i="4"/>
  <c r="BA17" i="4"/>
  <c r="AZ17" i="4"/>
  <c r="BB17" i="4"/>
  <c r="BA16" i="4"/>
  <c r="AZ16" i="4"/>
  <c r="BB16" i="4"/>
  <c r="BA15" i="4"/>
  <c r="AZ15" i="4"/>
  <c r="BB15" i="4"/>
  <c r="BA14" i="4"/>
  <c r="AZ14" i="4"/>
  <c r="BB14" i="4"/>
  <c r="BA13" i="4"/>
  <c r="AZ13" i="4"/>
  <c r="BB13" i="4"/>
  <c r="AX19" i="4"/>
  <c r="AW19" i="4"/>
  <c r="AY19" i="4"/>
  <c r="AX18" i="4"/>
  <c r="AW18" i="4"/>
  <c r="AY18" i="4"/>
  <c r="AX17" i="4"/>
  <c r="AW17" i="4"/>
  <c r="AY17" i="4"/>
  <c r="AX16" i="4"/>
  <c r="AW16" i="4"/>
  <c r="AY16" i="4"/>
  <c r="AX15" i="4"/>
  <c r="AW15" i="4"/>
  <c r="AY15" i="4"/>
  <c r="AX14" i="4"/>
  <c r="AW14" i="4"/>
  <c r="AY14" i="4"/>
  <c r="AX13" i="4"/>
  <c r="AW13" i="4"/>
  <c r="AY13" i="4"/>
  <c r="AT19" i="4"/>
  <c r="AU19" i="4"/>
  <c r="AV19" i="4"/>
  <c r="AT18" i="4"/>
  <c r="AU18" i="4"/>
  <c r="AV18" i="4"/>
  <c r="AT17" i="4"/>
  <c r="AU17" i="4"/>
  <c r="AV17" i="4"/>
  <c r="AT16" i="4"/>
  <c r="AU16" i="4"/>
  <c r="AV16" i="4"/>
  <c r="AT15" i="4"/>
  <c r="AU15" i="4"/>
  <c r="AV15" i="4"/>
  <c r="AT14" i="4"/>
  <c r="AU14" i="4"/>
  <c r="AV14" i="4"/>
  <c r="AT13" i="4"/>
  <c r="AU13" i="4"/>
  <c r="AV13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AH2" i="2" s="1"/>
  <c r="BE3" i="4"/>
  <c r="BD3" i="4"/>
  <c r="BC3" i="4"/>
  <c r="BE2" i="4"/>
  <c r="AG4" i="2" s="1"/>
  <c r="BD2" i="4"/>
  <c r="AH3" i="2" s="1"/>
  <c r="BC2" i="4"/>
  <c r="AG2" i="2" s="1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AZ6" i="4"/>
  <c r="AD2" i="2" s="1"/>
  <c r="BB5" i="4"/>
  <c r="BA5" i="4"/>
  <c r="AZ5" i="4"/>
  <c r="BB4" i="4"/>
  <c r="BA4" i="4"/>
  <c r="AZ4" i="4"/>
  <c r="BB3" i="4"/>
  <c r="BA3" i="4"/>
  <c r="AZ3" i="4"/>
  <c r="BB2" i="4"/>
  <c r="AE4" i="2" s="1"/>
  <c r="BA2" i="4"/>
  <c r="AE3" i="2" s="1"/>
  <c r="AZ2" i="4"/>
  <c r="AE2" i="2" s="1"/>
  <c r="AX10" i="4"/>
  <c r="AY10" i="4"/>
  <c r="AW10" i="4"/>
  <c r="AX9" i="4"/>
  <c r="AY9" i="4"/>
  <c r="AW9" i="4"/>
  <c r="AX8" i="4"/>
  <c r="AY8" i="4"/>
  <c r="AW8" i="4"/>
  <c r="AX7" i="4"/>
  <c r="AY7" i="4"/>
  <c r="AW7" i="4"/>
  <c r="AX6" i="4"/>
  <c r="AY6" i="4"/>
  <c r="AW6" i="4"/>
  <c r="AX5" i="4"/>
  <c r="AY5" i="4"/>
  <c r="AW5" i="4"/>
  <c r="AX4" i="4"/>
  <c r="AY4" i="4"/>
  <c r="AB4" i="2" s="1"/>
  <c r="AW4" i="4"/>
  <c r="AB2" i="2" s="1"/>
  <c r="AX3" i="4"/>
  <c r="AY3" i="4"/>
  <c r="AW3" i="4"/>
  <c r="AX2" i="4"/>
  <c r="AB3" i="2" s="1"/>
  <c r="AY2" i="4"/>
  <c r="AA4" i="2" s="1"/>
  <c r="AW2" i="4"/>
  <c r="AA2" i="2" s="1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AV3" i="4"/>
  <c r="Y4" i="2" s="1"/>
  <c r="AU2" i="4"/>
  <c r="Y3" i="2" s="1"/>
  <c r="AT2" i="4"/>
  <c r="X2" i="2" s="1"/>
  <c r="AV2" i="4"/>
  <c r="X4" i="2" s="1"/>
  <c r="AR45" i="3"/>
  <c r="AR25" i="3"/>
  <c r="AR4" i="3"/>
  <c r="AQ36" i="3"/>
  <c r="AQ16" i="3"/>
  <c r="AP28" i="3"/>
  <c r="AP8" i="3"/>
  <c r="AO38" i="3"/>
  <c r="AO18" i="3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6" i="4"/>
  <c r="BJ5" i="4"/>
  <c r="BJ4" i="4"/>
  <c r="BJ3" i="4"/>
  <c r="BJ2" i="4"/>
  <c r="BK2" i="4" s="1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189" i="4"/>
  <c r="AC185" i="4"/>
  <c r="AC181" i="4"/>
  <c r="AC177" i="4"/>
  <c r="AC173" i="4"/>
  <c r="AC169" i="4"/>
  <c r="AC165" i="4"/>
  <c r="AC161" i="4"/>
  <c r="AC157" i="4"/>
  <c r="AC148" i="4"/>
  <c r="AC144" i="4"/>
  <c r="AC140" i="4"/>
  <c r="AC136" i="4"/>
  <c r="AC132" i="4"/>
  <c r="AC128" i="4"/>
  <c r="AC124" i="4"/>
  <c r="AC120" i="4"/>
  <c r="AC116" i="4"/>
  <c r="AC107" i="4"/>
  <c r="AC103" i="4"/>
  <c r="AC99" i="4"/>
  <c r="AC94" i="4"/>
  <c r="AC90" i="4"/>
  <c r="AC86" i="4"/>
  <c r="AC82" i="4"/>
  <c r="AC78" i="4"/>
  <c r="AC72" i="4"/>
  <c r="AC68" i="4"/>
  <c r="AC64" i="4"/>
  <c r="AC60" i="4"/>
  <c r="AC56" i="4"/>
  <c r="AC52" i="4"/>
  <c r="AC48" i="4"/>
  <c r="AC44" i="4"/>
  <c r="AC35" i="4"/>
  <c r="AC31" i="4"/>
  <c r="AC27" i="4"/>
  <c r="AC23" i="4"/>
  <c r="AC19" i="4"/>
  <c r="AC15" i="4"/>
  <c r="AC11" i="4"/>
  <c r="AC7" i="4"/>
  <c r="AC3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K2" i="4" s="1"/>
  <c r="AJ6" i="4"/>
  <c r="AK6" i="4" s="1"/>
  <c r="AJ5" i="4"/>
  <c r="AK5" i="4" s="1"/>
  <c r="AJ4" i="4"/>
  <c r="AK4" i="4" s="1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CV3" i="2" s="1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U3" i="2" s="1"/>
  <c r="DY2" i="3"/>
  <c r="CV2" i="2" s="1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CR4" i="2" s="1"/>
  <c r="DW6" i="3"/>
  <c r="DV6" i="3"/>
  <c r="DX5" i="3"/>
  <c r="DW5" i="3"/>
  <c r="DV5" i="3"/>
  <c r="DX4" i="3"/>
  <c r="DW4" i="3"/>
  <c r="DV4" i="3"/>
  <c r="DX3" i="3"/>
  <c r="DW3" i="3"/>
  <c r="CS3" i="2" s="1"/>
  <c r="DV3" i="3"/>
  <c r="CR2" i="2" s="1"/>
  <c r="DX2" i="3"/>
  <c r="CS4" i="2" s="1"/>
  <c r="DW2" i="3"/>
  <c r="DV2" i="3"/>
  <c r="CS2" i="2" s="1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CP4" i="2" s="1"/>
  <c r="DT5" i="3"/>
  <c r="DS5" i="3"/>
  <c r="DU4" i="3"/>
  <c r="DT4" i="3"/>
  <c r="DS4" i="3"/>
  <c r="DU3" i="3"/>
  <c r="DT3" i="3"/>
  <c r="DS3" i="3"/>
  <c r="DU2" i="3"/>
  <c r="CO4" i="2" s="1"/>
  <c r="DT2" i="3"/>
  <c r="CP3" i="2" s="1"/>
  <c r="DS2" i="3"/>
  <c r="CO2" i="2" s="1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DR2" i="3"/>
  <c r="CM4" i="2" s="1"/>
  <c r="DQ2" i="3"/>
  <c r="CL3" i="2" s="1"/>
  <c r="DP2" i="3"/>
  <c r="CM2" i="2" s="1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9" i="3"/>
  <c r="DM9" i="3"/>
  <c r="DL9" i="3"/>
  <c r="DN8" i="3"/>
  <c r="DM8" i="3"/>
  <c r="DL8" i="3"/>
  <c r="DN7" i="3"/>
  <c r="DM7" i="3"/>
  <c r="DL7" i="3"/>
  <c r="CI2" i="2" s="1"/>
  <c r="DN6" i="3"/>
  <c r="DM6" i="3"/>
  <c r="DL6" i="3"/>
  <c r="DN5" i="3"/>
  <c r="DM5" i="3"/>
  <c r="DL5" i="3"/>
  <c r="DN4" i="3"/>
  <c r="DM4" i="3"/>
  <c r="DL4" i="3"/>
  <c r="DN3" i="3"/>
  <c r="CI4" i="2" s="1"/>
  <c r="DM3" i="3"/>
  <c r="DL3" i="3"/>
  <c r="DN2" i="3"/>
  <c r="CH4" i="2" s="1"/>
  <c r="DM2" i="3"/>
  <c r="CI3" i="2" s="1"/>
  <c r="DL2" i="3"/>
  <c r="CH2" i="2" s="1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CE4" i="2" s="1"/>
  <c r="DJ4" i="3"/>
  <c r="CE3" i="2" s="1"/>
  <c r="DI4" i="3"/>
  <c r="DK3" i="3"/>
  <c r="DJ3" i="3"/>
  <c r="DI3" i="3"/>
  <c r="DK2" i="3"/>
  <c r="CF4" i="2" s="1"/>
  <c r="DJ2" i="3"/>
  <c r="CF3" i="2" s="1"/>
  <c r="DI2" i="3"/>
  <c r="CF2" i="2" s="1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CC2" i="2" s="1"/>
  <c r="DH3" i="3"/>
  <c r="CC4" i="2" s="1"/>
  <c r="DG3" i="3"/>
  <c r="DF3" i="3"/>
  <c r="DH2" i="3"/>
  <c r="DG2" i="3"/>
  <c r="CB3" i="2" s="1"/>
  <c r="DF2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BZ4" i="2" s="1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BZ2" i="2" s="1"/>
  <c r="DE2" i="3"/>
  <c r="BY4" i="2" s="1"/>
  <c r="DD2" i="3"/>
  <c r="BZ3" i="2" s="1"/>
  <c r="DC2" i="3"/>
  <c r="BY2" i="2" s="1"/>
  <c r="BE10" i="2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3" i="3"/>
  <c r="AY43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9" i="3"/>
  <c r="AY9" i="3"/>
  <c r="BD8" i="3"/>
  <c r="AY8" i="3"/>
  <c r="BD7" i="3"/>
  <c r="AY7" i="3"/>
  <c r="BD6" i="3"/>
  <c r="AY6" i="3"/>
  <c r="BD5" i="3"/>
  <c r="AY5" i="3"/>
  <c r="BD4" i="3"/>
  <c r="BH11" i="2" s="1"/>
  <c r="AY4" i="3"/>
  <c r="BD3" i="3"/>
  <c r="AY3" i="3"/>
  <c r="BD2" i="3"/>
  <c r="BI11" i="2" s="1"/>
  <c r="AY2" i="3"/>
  <c r="BH10" i="2" s="1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3" i="3"/>
  <c r="AX43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22" i="3"/>
  <c r="AX22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F10" i="2" s="1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7" i="3"/>
  <c r="AW7" i="3"/>
  <c r="BB6" i="3"/>
  <c r="AW6" i="3"/>
  <c r="BC10" i="2" s="1"/>
  <c r="BB5" i="3"/>
  <c r="AW5" i="3"/>
  <c r="BB4" i="3"/>
  <c r="AW4" i="3"/>
  <c r="BB3" i="3"/>
  <c r="BB11" i="2" s="1"/>
  <c r="AW3" i="3"/>
  <c r="BB2" i="3"/>
  <c r="BC11" i="2" s="1"/>
  <c r="AW2" i="3"/>
  <c r="BB10" i="2" s="1"/>
  <c r="BA50" i="3"/>
  <c r="AV50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Z11" i="2" s="1"/>
  <c r="AV3" i="3"/>
  <c r="BA2" i="3"/>
  <c r="AY11" i="2" s="1"/>
  <c r="AV2" i="3"/>
  <c r="AY10" i="2" s="1"/>
  <c r="AM51" i="3"/>
  <c r="AM50" i="3"/>
  <c r="AM49" i="3"/>
  <c r="AM48" i="3"/>
  <c r="AM47" i="3"/>
  <c r="AM46" i="3"/>
  <c r="AM45" i="3"/>
  <c r="AM44" i="3"/>
  <c r="AM43" i="3"/>
  <c r="AM40" i="3"/>
  <c r="AM39" i="3"/>
  <c r="AM38" i="3"/>
  <c r="AM37" i="3"/>
  <c r="AM36" i="3"/>
  <c r="AM35" i="3"/>
  <c r="AM34" i="3"/>
  <c r="AM33" i="3"/>
  <c r="AM32" i="3"/>
  <c r="AM29" i="3"/>
  <c r="AM28" i="3"/>
  <c r="AM27" i="3"/>
  <c r="AM26" i="3"/>
  <c r="AM25" i="3"/>
  <c r="AM24" i="3"/>
  <c r="AM23" i="3"/>
  <c r="AM22" i="3"/>
  <c r="AM19" i="3"/>
  <c r="AM18" i="3"/>
  <c r="AM17" i="3"/>
  <c r="AM16" i="3"/>
  <c r="AM15" i="3"/>
  <c r="AM14" i="3"/>
  <c r="AM13" i="3"/>
  <c r="AM9" i="3"/>
  <c r="AM8" i="3"/>
  <c r="AM7" i="3"/>
  <c r="AM6" i="3"/>
  <c r="BI8" i="2" s="1"/>
  <c r="AM5" i="3"/>
  <c r="AM4" i="3"/>
  <c r="AM3" i="3"/>
  <c r="AM2" i="3"/>
  <c r="BH8" i="2" s="1"/>
  <c r="AL51" i="3"/>
  <c r="AL50" i="3"/>
  <c r="AL49" i="3"/>
  <c r="AL48" i="3"/>
  <c r="AL47" i="3"/>
  <c r="AL46" i="3"/>
  <c r="AL45" i="3"/>
  <c r="AL44" i="3"/>
  <c r="AL43" i="3"/>
  <c r="AL40" i="3"/>
  <c r="AL39" i="3"/>
  <c r="AL38" i="3"/>
  <c r="AL37" i="3"/>
  <c r="AL36" i="3"/>
  <c r="AL35" i="3"/>
  <c r="AL34" i="3"/>
  <c r="AL33" i="3"/>
  <c r="AL32" i="3"/>
  <c r="AL29" i="3"/>
  <c r="AL28" i="3"/>
  <c r="AL27" i="3"/>
  <c r="AL26" i="3"/>
  <c r="AL25" i="3"/>
  <c r="AL24" i="3"/>
  <c r="AL23" i="3"/>
  <c r="AL22" i="3"/>
  <c r="AL19" i="3"/>
  <c r="AL18" i="3"/>
  <c r="AL17" i="3"/>
  <c r="AL16" i="3"/>
  <c r="AL15" i="3"/>
  <c r="AL14" i="3"/>
  <c r="AL13" i="3"/>
  <c r="AL10" i="3"/>
  <c r="AL9" i="3"/>
  <c r="AL8" i="3"/>
  <c r="AL7" i="3"/>
  <c r="AL6" i="3"/>
  <c r="AL5" i="3"/>
  <c r="AL4" i="3"/>
  <c r="BE8" i="2" s="1"/>
  <c r="AL3" i="3"/>
  <c r="AL2" i="3"/>
  <c r="AK51" i="3"/>
  <c r="AK50" i="3"/>
  <c r="AK49" i="3"/>
  <c r="AK48" i="3"/>
  <c r="AK47" i="3"/>
  <c r="AK46" i="3"/>
  <c r="AK45" i="3"/>
  <c r="AK44" i="3"/>
  <c r="AK43" i="3"/>
  <c r="AK40" i="3"/>
  <c r="AK39" i="3"/>
  <c r="AK38" i="3"/>
  <c r="AK37" i="3"/>
  <c r="AK36" i="3"/>
  <c r="AK35" i="3"/>
  <c r="AK34" i="3"/>
  <c r="AK33" i="3"/>
  <c r="AK32" i="3"/>
  <c r="AK29" i="3"/>
  <c r="AK28" i="3"/>
  <c r="AK27" i="3"/>
  <c r="AK26" i="3"/>
  <c r="AK25" i="3"/>
  <c r="AK24" i="3"/>
  <c r="BB8" i="2" s="1"/>
  <c r="AK23" i="3"/>
  <c r="AK22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AK2" i="3"/>
  <c r="BC8" i="2" s="1"/>
  <c r="AJ50" i="3"/>
  <c r="AJ49" i="3"/>
  <c r="AJ48" i="3"/>
  <c r="AJ47" i="3"/>
  <c r="AJ46" i="3"/>
  <c r="AJ45" i="3"/>
  <c r="AJ44" i="3"/>
  <c r="AJ43" i="3"/>
  <c r="AJ39" i="3"/>
  <c r="AJ38" i="3"/>
  <c r="AJ37" i="3"/>
  <c r="AJ36" i="3"/>
  <c r="AJ35" i="3"/>
  <c r="AJ34" i="3"/>
  <c r="AJ33" i="3"/>
  <c r="AJ32" i="3"/>
  <c r="AJ29" i="3"/>
  <c r="AJ28" i="3"/>
  <c r="AJ27" i="3"/>
  <c r="AJ26" i="3"/>
  <c r="AJ25" i="3"/>
  <c r="AJ24" i="3"/>
  <c r="AJ23" i="3"/>
  <c r="AJ22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J3" i="3"/>
  <c r="AJ2" i="3"/>
  <c r="AY8" i="2" s="1"/>
  <c r="AZ6" i="2"/>
  <c r="X51" i="3"/>
  <c r="X50" i="3"/>
  <c r="X49" i="3"/>
  <c r="X48" i="3"/>
  <c r="X47" i="3"/>
  <c r="X46" i="3"/>
  <c r="X45" i="3"/>
  <c r="X44" i="3"/>
  <c r="X43" i="3"/>
  <c r="X40" i="3"/>
  <c r="X39" i="3"/>
  <c r="X38" i="3"/>
  <c r="X37" i="3"/>
  <c r="X36" i="3"/>
  <c r="X35" i="3"/>
  <c r="X34" i="3"/>
  <c r="X33" i="3"/>
  <c r="X32" i="3"/>
  <c r="X29" i="3"/>
  <c r="X28" i="3"/>
  <c r="X27" i="3"/>
  <c r="X26" i="3"/>
  <c r="X25" i="3"/>
  <c r="X24" i="3"/>
  <c r="X23" i="3"/>
  <c r="X22" i="3"/>
  <c r="X19" i="3"/>
  <c r="X18" i="3"/>
  <c r="X17" i="3"/>
  <c r="X16" i="3"/>
  <c r="X15" i="3"/>
  <c r="X14" i="3"/>
  <c r="X13" i="3"/>
  <c r="X9" i="3"/>
  <c r="X8" i="3"/>
  <c r="X7" i="3"/>
  <c r="BH6" i="2" s="1"/>
  <c r="X6" i="3"/>
  <c r="X5" i="3"/>
  <c r="X4" i="3"/>
  <c r="X3" i="3"/>
  <c r="X2" i="3"/>
  <c r="AH2" i="3" s="1"/>
  <c r="W51" i="3"/>
  <c r="W50" i="3"/>
  <c r="W49" i="3"/>
  <c r="W48" i="3"/>
  <c r="W47" i="3"/>
  <c r="W46" i="3"/>
  <c r="W45" i="3"/>
  <c r="W44" i="3"/>
  <c r="W43" i="3"/>
  <c r="W40" i="3"/>
  <c r="W39" i="3"/>
  <c r="W38" i="3"/>
  <c r="W37" i="3"/>
  <c r="W36" i="3"/>
  <c r="W35" i="3"/>
  <c r="W34" i="3"/>
  <c r="W33" i="3"/>
  <c r="W32" i="3"/>
  <c r="W29" i="3"/>
  <c r="W28" i="3"/>
  <c r="W27" i="3"/>
  <c r="W26" i="3"/>
  <c r="W25" i="3"/>
  <c r="W24" i="3"/>
  <c r="W23" i="3"/>
  <c r="W22" i="3"/>
  <c r="W19" i="3"/>
  <c r="W18" i="3"/>
  <c r="W17" i="3"/>
  <c r="W16" i="3"/>
  <c r="W15" i="3"/>
  <c r="W14" i="3"/>
  <c r="W13" i="3"/>
  <c r="W10" i="3"/>
  <c r="W9" i="3"/>
  <c r="W8" i="3"/>
  <c r="W7" i="3"/>
  <c r="W6" i="3"/>
  <c r="W5" i="3"/>
  <c r="AG2" i="3" s="1"/>
  <c r="W4" i="3"/>
  <c r="W3" i="3"/>
  <c r="W2" i="3"/>
  <c r="V51" i="3"/>
  <c r="V50" i="3"/>
  <c r="V49" i="3"/>
  <c r="V48" i="3"/>
  <c r="V47" i="3"/>
  <c r="V46" i="3"/>
  <c r="V45" i="3"/>
  <c r="V44" i="3"/>
  <c r="V43" i="3"/>
  <c r="V40" i="3"/>
  <c r="V39" i="3"/>
  <c r="V38" i="3"/>
  <c r="V37" i="3"/>
  <c r="V36" i="3"/>
  <c r="V35" i="3"/>
  <c r="V34" i="3"/>
  <c r="V33" i="3"/>
  <c r="V32" i="3"/>
  <c r="V29" i="3"/>
  <c r="V28" i="3"/>
  <c r="V27" i="3"/>
  <c r="V26" i="3"/>
  <c r="V25" i="3"/>
  <c r="V24" i="3"/>
  <c r="V23" i="3"/>
  <c r="V22" i="3"/>
  <c r="V19" i="3"/>
  <c r="V18" i="3"/>
  <c r="V17" i="3"/>
  <c r="V16" i="3"/>
  <c r="V15" i="3"/>
  <c r="V14" i="3"/>
  <c r="V13" i="3"/>
  <c r="V10" i="3"/>
  <c r="V9" i="3"/>
  <c r="V8" i="3"/>
  <c r="V7" i="3"/>
  <c r="V6" i="3"/>
  <c r="V5" i="3"/>
  <c r="AT6" i="3" s="1"/>
  <c r="V4" i="3"/>
  <c r="V3" i="3"/>
  <c r="V2" i="3"/>
  <c r="BB6" i="2" s="1"/>
  <c r="U50" i="3"/>
  <c r="U49" i="3"/>
  <c r="U48" i="3"/>
  <c r="U47" i="3"/>
  <c r="U46" i="3"/>
  <c r="U45" i="3"/>
  <c r="U44" i="3"/>
  <c r="U43" i="3"/>
  <c r="U39" i="3"/>
  <c r="U38" i="3"/>
  <c r="U37" i="3"/>
  <c r="U36" i="3"/>
  <c r="U35" i="3"/>
  <c r="U34" i="3"/>
  <c r="U33" i="3"/>
  <c r="U32" i="3"/>
  <c r="U29" i="3"/>
  <c r="U28" i="3"/>
  <c r="U27" i="3"/>
  <c r="U26" i="3"/>
  <c r="U25" i="3"/>
  <c r="U24" i="3"/>
  <c r="U23" i="3"/>
  <c r="U22" i="3"/>
  <c r="U19" i="3"/>
  <c r="U18" i="3"/>
  <c r="U17" i="3"/>
  <c r="U16" i="3"/>
  <c r="U15" i="3"/>
  <c r="U14" i="3"/>
  <c r="U13" i="3"/>
  <c r="U10" i="3"/>
  <c r="U9" i="3"/>
  <c r="U8" i="3"/>
  <c r="U7" i="3"/>
  <c r="U6" i="3"/>
  <c r="U5" i="3"/>
  <c r="U4" i="3"/>
  <c r="U3" i="3"/>
  <c r="AE2" i="3" s="1"/>
  <c r="U2" i="3"/>
  <c r="BE5" i="2"/>
  <c r="S51" i="3"/>
  <c r="S50" i="3"/>
  <c r="S49" i="3"/>
  <c r="S48" i="3"/>
  <c r="S47" i="3"/>
  <c r="S46" i="3"/>
  <c r="S45" i="3"/>
  <c r="S44" i="3"/>
  <c r="S43" i="3"/>
  <c r="S40" i="3"/>
  <c r="S39" i="3"/>
  <c r="S38" i="3"/>
  <c r="S37" i="3"/>
  <c r="S36" i="3"/>
  <c r="S35" i="3"/>
  <c r="S34" i="3"/>
  <c r="S33" i="3"/>
  <c r="S32" i="3"/>
  <c r="S29" i="3"/>
  <c r="S28" i="3"/>
  <c r="S27" i="3"/>
  <c r="S26" i="3"/>
  <c r="S25" i="3"/>
  <c r="S24" i="3"/>
  <c r="S23" i="3"/>
  <c r="S22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51" i="3"/>
  <c r="R50" i="3"/>
  <c r="R49" i="3"/>
  <c r="R48" i="3"/>
  <c r="R47" i="3"/>
  <c r="R46" i="3"/>
  <c r="R45" i="3"/>
  <c r="R44" i="3"/>
  <c r="R43" i="3"/>
  <c r="R40" i="3"/>
  <c r="R39" i="3"/>
  <c r="R38" i="3"/>
  <c r="R37" i="3"/>
  <c r="R36" i="3"/>
  <c r="R35" i="3"/>
  <c r="R34" i="3"/>
  <c r="R33" i="3"/>
  <c r="R32" i="3"/>
  <c r="R30" i="3"/>
  <c r="R29" i="3"/>
  <c r="R28" i="3"/>
  <c r="R27" i="3"/>
  <c r="R26" i="3"/>
  <c r="R25" i="3"/>
  <c r="R24" i="3"/>
  <c r="R23" i="3"/>
  <c r="R22" i="3"/>
  <c r="R19" i="3"/>
  <c r="R18" i="3"/>
  <c r="R17" i="3"/>
  <c r="R16" i="3"/>
  <c r="R15" i="3"/>
  <c r="R14" i="3"/>
  <c r="R13" i="3"/>
  <c r="R11" i="3"/>
  <c r="R10" i="3"/>
  <c r="R9" i="3"/>
  <c r="R8" i="3"/>
  <c r="R7" i="3"/>
  <c r="R6" i="3"/>
  <c r="R5" i="3"/>
  <c r="R4" i="3"/>
  <c r="R3" i="3"/>
  <c r="R2" i="3"/>
  <c r="BF5" i="2" s="1"/>
  <c r="Q52" i="3"/>
  <c r="Q51" i="3"/>
  <c r="Q50" i="3"/>
  <c r="Q49" i="3"/>
  <c r="Q48" i="3"/>
  <c r="Q47" i="3"/>
  <c r="Q46" i="3"/>
  <c r="Q45" i="3"/>
  <c r="Q44" i="3"/>
  <c r="Q43" i="3"/>
  <c r="Q41" i="3"/>
  <c r="Q40" i="3"/>
  <c r="Q39" i="3"/>
  <c r="Q38" i="3"/>
  <c r="Q37" i="3"/>
  <c r="Q36" i="3"/>
  <c r="Q35" i="3"/>
  <c r="Q34" i="3"/>
  <c r="Q33" i="3"/>
  <c r="Q32" i="3"/>
  <c r="Q30" i="3"/>
  <c r="Q29" i="3"/>
  <c r="Q28" i="3"/>
  <c r="Q27" i="3"/>
  <c r="Q26" i="3"/>
  <c r="Q25" i="3"/>
  <c r="Q24" i="3"/>
  <c r="Q23" i="3"/>
  <c r="Q22" i="3"/>
  <c r="Q20" i="3"/>
  <c r="Q19" i="3"/>
  <c r="Q18" i="3"/>
  <c r="Q17" i="3"/>
  <c r="Q16" i="3"/>
  <c r="Q15" i="3"/>
  <c r="Q14" i="3"/>
  <c r="Q13" i="3"/>
  <c r="Q11" i="3"/>
  <c r="Q10" i="3"/>
  <c r="Q9" i="3"/>
  <c r="Q8" i="3"/>
  <c r="Q7" i="3"/>
  <c r="Q6" i="3"/>
  <c r="Q5" i="3"/>
  <c r="Q4" i="3"/>
  <c r="BB5" i="2" s="1"/>
  <c r="Q3" i="3"/>
  <c r="Q2" i="3"/>
  <c r="P51" i="3"/>
  <c r="P50" i="3"/>
  <c r="P49" i="3"/>
  <c r="P48" i="3"/>
  <c r="P47" i="3"/>
  <c r="P46" i="3"/>
  <c r="P45" i="3"/>
  <c r="P44" i="3"/>
  <c r="P43" i="3"/>
  <c r="P40" i="3"/>
  <c r="P39" i="3"/>
  <c r="P38" i="3"/>
  <c r="P37" i="3"/>
  <c r="P36" i="3"/>
  <c r="P35" i="3"/>
  <c r="P34" i="3"/>
  <c r="P33" i="3"/>
  <c r="P32" i="3"/>
  <c r="P30" i="3"/>
  <c r="P29" i="3"/>
  <c r="P28" i="3"/>
  <c r="P27" i="3"/>
  <c r="P26" i="3"/>
  <c r="P25" i="3"/>
  <c r="P24" i="3"/>
  <c r="P23" i="3"/>
  <c r="P22" i="3"/>
  <c r="P20" i="3"/>
  <c r="P19" i="3"/>
  <c r="P18" i="3"/>
  <c r="P17" i="3"/>
  <c r="P16" i="3"/>
  <c r="P15" i="3"/>
  <c r="P14" i="3"/>
  <c r="P13" i="3"/>
  <c r="P10" i="3"/>
  <c r="P9" i="3"/>
  <c r="P8" i="3"/>
  <c r="P7" i="3"/>
  <c r="P6" i="3"/>
  <c r="AZ5" i="2" s="1"/>
  <c r="P5" i="3"/>
  <c r="P4" i="3"/>
  <c r="P3" i="3"/>
  <c r="P2" i="3"/>
  <c r="AY5" i="2" s="1"/>
  <c r="N51" i="3"/>
  <c r="N50" i="3"/>
  <c r="N49" i="3"/>
  <c r="N48" i="3"/>
  <c r="N47" i="3"/>
  <c r="N46" i="3"/>
  <c r="N45" i="3"/>
  <c r="N44" i="3"/>
  <c r="N43" i="3"/>
  <c r="N40" i="3"/>
  <c r="N39" i="3"/>
  <c r="N38" i="3"/>
  <c r="N37" i="3"/>
  <c r="N36" i="3"/>
  <c r="N35" i="3"/>
  <c r="N34" i="3"/>
  <c r="N33" i="3"/>
  <c r="N32" i="3"/>
  <c r="N29" i="3"/>
  <c r="N28" i="3"/>
  <c r="N27" i="3"/>
  <c r="N26" i="3"/>
  <c r="N25" i="3"/>
  <c r="N24" i="3"/>
  <c r="N23" i="3"/>
  <c r="N22" i="3"/>
  <c r="N19" i="3"/>
  <c r="N18" i="3"/>
  <c r="N17" i="3"/>
  <c r="N16" i="3"/>
  <c r="N15" i="3"/>
  <c r="N14" i="3"/>
  <c r="N13" i="3"/>
  <c r="N9" i="3"/>
  <c r="N8" i="3"/>
  <c r="N7" i="3"/>
  <c r="N6" i="3"/>
  <c r="N5" i="3"/>
  <c r="N4" i="3"/>
  <c r="N3" i="3"/>
  <c r="N2" i="3"/>
  <c r="BH4" i="2" s="1"/>
  <c r="M51" i="3"/>
  <c r="M50" i="3"/>
  <c r="M49" i="3"/>
  <c r="M48" i="3"/>
  <c r="M47" i="3"/>
  <c r="M46" i="3"/>
  <c r="M45" i="3"/>
  <c r="M44" i="3"/>
  <c r="M43" i="3"/>
  <c r="M40" i="3"/>
  <c r="M39" i="3"/>
  <c r="M38" i="3"/>
  <c r="M37" i="3"/>
  <c r="M36" i="3"/>
  <c r="M35" i="3"/>
  <c r="M34" i="3"/>
  <c r="M33" i="3"/>
  <c r="M32" i="3"/>
  <c r="M29" i="3"/>
  <c r="M28" i="3"/>
  <c r="M27" i="3"/>
  <c r="M26" i="3"/>
  <c r="M25" i="3"/>
  <c r="M24" i="3"/>
  <c r="M23" i="3"/>
  <c r="M22" i="3"/>
  <c r="M19" i="3"/>
  <c r="M18" i="3"/>
  <c r="M17" i="3"/>
  <c r="M16" i="3"/>
  <c r="M15" i="3"/>
  <c r="M14" i="3"/>
  <c r="M13" i="3"/>
  <c r="BF4" i="2" s="1"/>
  <c r="M10" i="3"/>
  <c r="M9" i="3"/>
  <c r="M8" i="3"/>
  <c r="M7" i="3"/>
  <c r="M6" i="3"/>
  <c r="M5" i="3"/>
  <c r="M4" i="3"/>
  <c r="M3" i="3"/>
  <c r="M2" i="3"/>
  <c r="BE4" i="2" s="1"/>
  <c r="L51" i="3"/>
  <c r="L50" i="3"/>
  <c r="L49" i="3"/>
  <c r="L48" i="3"/>
  <c r="L47" i="3"/>
  <c r="L46" i="3"/>
  <c r="L45" i="3"/>
  <c r="L44" i="3"/>
  <c r="L43" i="3"/>
  <c r="L40" i="3"/>
  <c r="L39" i="3"/>
  <c r="L38" i="3"/>
  <c r="L37" i="3"/>
  <c r="L36" i="3"/>
  <c r="L35" i="3"/>
  <c r="L34" i="3"/>
  <c r="L33" i="3"/>
  <c r="L32" i="3"/>
  <c r="L29" i="3"/>
  <c r="L28" i="3"/>
  <c r="L27" i="3"/>
  <c r="L26" i="3"/>
  <c r="L25" i="3"/>
  <c r="L24" i="3"/>
  <c r="L23" i="3"/>
  <c r="L22" i="3"/>
  <c r="L19" i="3"/>
  <c r="L18" i="3"/>
  <c r="L17" i="3"/>
  <c r="L16" i="3"/>
  <c r="L15" i="3"/>
  <c r="L14" i="3"/>
  <c r="L13" i="3"/>
  <c r="L10" i="3"/>
  <c r="L9" i="3"/>
  <c r="L8" i="3"/>
  <c r="L7" i="3"/>
  <c r="L6" i="3"/>
  <c r="L5" i="3"/>
  <c r="L4" i="3"/>
  <c r="L3" i="3"/>
  <c r="L2" i="3"/>
  <c r="BB4" i="2" s="1"/>
  <c r="K50" i="3"/>
  <c r="K49" i="3"/>
  <c r="K48" i="3"/>
  <c r="K47" i="3"/>
  <c r="K46" i="3"/>
  <c r="K45" i="3"/>
  <c r="K44" i="3"/>
  <c r="K43" i="3"/>
  <c r="K39" i="3"/>
  <c r="K38" i="3"/>
  <c r="K37" i="3"/>
  <c r="K36" i="3"/>
  <c r="K35" i="3"/>
  <c r="K34" i="3"/>
  <c r="K33" i="3"/>
  <c r="K32" i="3"/>
  <c r="K29" i="3"/>
  <c r="K28" i="3"/>
  <c r="K27" i="3"/>
  <c r="K26" i="3"/>
  <c r="K25" i="3"/>
  <c r="K24" i="3"/>
  <c r="K23" i="3"/>
  <c r="K22" i="3"/>
  <c r="K19" i="3"/>
  <c r="K18" i="3"/>
  <c r="K17" i="3"/>
  <c r="K16" i="3"/>
  <c r="K15" i="3"/>
  <c r="K14" i="3"/>
  <c r="K13" i="3"/>
  <c r="K10" i="3"/>
  <c r="K9" i="3"/>
  <c r="K8" i="3"/>
  <c r="K7" i="3"/>
  <c r="K6" i="3"/>
  <c r="K5" i="3"/>
  <c r="K4" i="3"/>
  <c r="K3" i="3"/>
  <c r="AY4" i="2" s="1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52" i="3"/>
  <c r="BG52" i="3"/>
  <c r="BP51" i="3"/>
  <c r="BO51" i="3"/>
  <c r="BM51" i="3"/>
  <c r="BG51" i="3"/>
  <c r="BF51" i="3"/>
  <c r="AC51" i="3"/>
  <c r="AR51" i="3" s="1"/>
  <c r="AB51" i="3"/>
  <c r="AQ51" i="3" s="1"/>
  <c r="AA51" i="3"/>
  <c r="AP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1" i="3"/>
  <c r="BG41" i="3"/>
  <c r="BP40" i="3"/>
  <c r="BO40" i="3"/>
  <c r="BM40" i="3"/>
  <c r="BG40" i="3"/>
  <c r="BF40" i="3"/>
  <c r="AC40" i="3"/>
  <c r="AR40" i="3" s="1"/>
  <c r="AB40" i="3"/>
  <c r="AQ40" i="3" s="1"/>
  <c r="AA40" i="3"/>
  <c r="AP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O30" i="3"/>
  <c r="BG30" i="3"/>
  <c r="BF30" i="3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0" i="3"/>
  <c r="BO20" i="3"/>
  <c r="BG20" i="3"/>
  <c r="BF20" i="3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F11" i="3"/>
  <c r="BP10" i="3"/>
  <c r="BO10" i="3"/>
  <c r="BM10" i="3"/>
  <c r="BL10" i="3"/>
  <c r="BG10" i="3"/>
  <c r="BP3" i="2" s="1"/>
  <c r="BF10" i="3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P8" i="2" s="1"/>
  <c r="BG4" i="3"/>
  <c r="BF4" i="3"/>
  <c r="AC4" i="3"/>
  <c r="AB4" i="3"/>
  <c r="AQ4" i="3" s="1"/>
  <c r="AA4" i="3"/>
  <c r="BC7" i="2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Q8" i="2" s="1"/>
  <c r="BG2" i="3"/>
  <c r="BQ3" i="2" s="1"/>
  <c r="BF2" i="3"/>
  <c r="BP2" i="2" s="1"/>
  <c r="AC2" i="3"/>
  <c r="BH7" i="2" s="1"/>
  <c r="AB2" i="3"/>
  <c r="BF7" i="2" s="1"/>
  <c r="AA2" i="3"/>
  <c r="BB7" i="2" s="1"/>
  <c r="Z2" i="3"/>
  <c r="AO2" i="3" s="1"/>
  <c r="BN2" i="4" l="1"/>
  <c r="BE7" i="2"/>
  <c r="AZ4" i="2"/>
  <c r="BI6" i="2"/>
  <c r="CC3" i="2"/>
  <c r="CP2" i="2"/>
  <c r="AP2" i="3"/>
  <c r="BM2" i="2" s="1"/>
  <c r="Y2" i="2"/>
  <c r="AM3" i="2"/>
  <c r="BQ15" i="2"/>
  <c r="BF6" i="2"/>
  <c r="AF2" i="4"/>
  <c r="AP4" i="3"/>
  <c r="AZ7" i="2"/>
  <c r="BQ14" i="2"/>
  <c r="BI5" i="2"/>
  <c r="BE6" i="2"/>
  <c r="BF8" i="2"/>
  <c r="BI10" i="2"/>
  <c r="CH3" i="2"/>
  <c r="CU2" i="2"/>
  <c r="CU4" i="2"/>
  <c r="AD4" i="2"/>
  <c r="AY7" i="2"/>
  <c r="BC6" i="2"/>
  <c r="AR2" i="3"/>
  <c r="AT4" i="3"/>
  <c r="AT2" i="3" s="1"/>
  <c r="BC5" i="2"/>
  <c r="AY6" i="2"/>
  <c r="AZ8" i="2"/>
  <c r="CB2" i="2"/>
  <c r="CB4" i="2"/>
  <c r="CO3" i="2"/>
  <c r="X3" i="2"/>
  <c r="AL2" i="2"/>
  <c r="AL4" i="2"/>
  <c r="BQ2" i="2"/>
  <c r="AF2" i="3"/>
  <c r="AZ10" i="2"/>
  <c r="CE2" i="2"/>
  <c r="CR3" i="2"/>
  <c r="AA3" i="2"/>
  <c r="AO2" i="2"/>
  <c r="AO4" i="2"/>
  <c r="BI4" i="2"/>
  <c r="AQ2" i="3"/>
  <c r="AD3" i="2"/>
  <c r="AR2" i="2"/>
  <c r="BI7" i="2"/>
  <c r="BQ9" i="2"/>
  <c r="BF11" i="2"/>
  <c r="BY3" i="2"/>
  <c r="CL2" i="2"/>
  <c r="CL4" i="2"/>
  <c r="BM2" i="4"/>
  <c r="AG3" i="2"/>
  <c r="AU2" i="2"/>
  <c r="AU4" i="2"/>
  <c r="BC4" i="2"/>
  <c r="BQ11" i="2"/>
  <c r="BL2" i="2" l="1"/>
</calcChain>
</file>

<file path=xl/sharedStrings.xml><?xml version="1.0" encoding="utf-8"?>
<sst xmlns="http://schemas.openxmlformats.org/spreadsheetml/2006/main" count="950" uniqueCount="325">
  <si>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</si>
  <si>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</si>
  <si>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</si>
  <si>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</si>
  <si>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</si>
  <si>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</si>
  <si>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</si>
  <si>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</si>
  <si>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</si>
  <si>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</si>
  <si>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</si>
  <si>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</si>
  <si>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</si>
  <si>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</si>
  <si>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</si>
  <si>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</si>
  <si>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</si>
  <si>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</si>
  <si>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</si>
  <si>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</si>
  <si>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</si>
  <si>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</si>
  <si>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</si>
  <si>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</si>
  <si>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</si>
  <si>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</si>
  <si>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</si>
  <si>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</si>
  <si>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</si>
  <si>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</si>
  <si>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</si>
  <si>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</si>
  <si>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</si>
  <si>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</si>
  <si>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</si>
  <si>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</si>
  <si>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</si>
  <si>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</si>
  <si>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</si>
  <si>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</si>
  <si>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</si>
  <si>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</si>
  <si>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</si>
  <si>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</si>
  <si>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</si>
  <si>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</si>
  <si>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</si>
  <si>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</si>
  <si>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</si>
  <si>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</si>
  <si>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</si>
  <si>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</si>
  <si>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</si>
  <si>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</si>
  <si>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</si>
  <si>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</si>
  <si>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</si>
  <si>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</si>
  <si>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</si>
  <si>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</si>
  <si>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</si>
  <si>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</si>
  <si>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</si>
  <si>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</si>
  <si>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</si>
  <si>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</si>
  <si>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</si>
  <si>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</si>
  <si>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</si>
  <si>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</si>
  <si>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</si>
  <si>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</si>
  <si>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</si>
  <si>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</si>
  <si>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</si>
  <si>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</si>
  <si>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</si>
  <si>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</si>
  <si>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</si>
  <si>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</si>
  <si>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</si>
  <si>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</si>
  <si>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</si>
  <si>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</si>
  <si>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</si>
  <si>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</si>
  <si>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</si>
  <si>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</si>
  <si>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</si>
  <si>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</si>
  <si>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</si>
  <si>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</si>
  <si>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</si>
  <si>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</si>
  <si>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</si>
  <si>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</si>
  <si>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</si>
  <si>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</si>
  <si>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</si>
  <si>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</si>
  <si>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</si>
  <si>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</si>
  <si>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</si>
  <si>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</si>
  <si>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</si>
  <si>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</si>
  <si>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</si>
  <si>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</si>
  <si>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</si>
  <si>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</si>
  <si>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</si>
  <si>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</si>
  <si>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</si>
  <si>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</si>
  <si>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</si>
  <si>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</si>
  <si>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</si>
  <si>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</si>
  <si>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</si>
  <si>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</si>
  <si>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</si>
  <si>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</si>
  <si>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</si>
  <si>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</si>
  <si>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</si>
  <si>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</si>
  <si>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</si>
  <si>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</si>
  <si>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</si>
  <si>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</si>
  <si>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</si>
  <si>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</si>
  <si>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</si>
  <si>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</si>
  <si>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</si>
  <si>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</si>
  <si>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</si>
  <si>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</si>
  <si>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</si>
  <si>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</si>
  <si>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</si>
  <si>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</si>
  <si>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</si>
  <si>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</si>
  <si>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</si>
  <si>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</si>
  <si>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</si>
  <si>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</si>
  <si>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</si>
  <si>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</si>
  <si>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</si>
  <si>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</si>
  <si>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</si>
  <si>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</si>
  <si>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</si>
  <si>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</si>
  <si>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</si>
  <si>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</si>
  <si>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</si>
  <si>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</si>
  <si>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</si>
  <si>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</si>
  <si>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</si>
  <si>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</si>
  <si>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</si>
  <si>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</si>
  <si>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</si>
  <si>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</si>
  <si>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</si>
  <si>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</si>
  <si>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</si>
  <si>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</si>
  <si>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</si>
  <si>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</si>
  <si>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</si>
  <si>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</si>
  <si>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</si>
  <si>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</si>
  <si>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</si>
  <si>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</si>
  <si>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</si>
  <si>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</si>
  <si>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</si>
  <si>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</si>
  <si>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</si>
  <si>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</si>
  <si>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</si>
  <si>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</si>
  <si>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</si>
  <si>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</si>
  <si>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</si>
  <si>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</si>
  <si>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</si>
  <si>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</si>
  <si>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</si>
  <si>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</si>
  <si>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</si>
  <si>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</si>
  <si>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</si>
  <si>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</si>
  <si>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</si>
  <si>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</si>
  <si>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</si>
  <si>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</si>
  <si>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</si>
  <si>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</si>
  <si>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</si>
  <si>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</si>
  <si>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</si>
  <si>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</si>
  <si>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</si>
  <si>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</si>
  <si>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</si>
  <si>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</si>
  <si>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</si>
  <si>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</si>
  <si>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</si>
  <si>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</si>
  <si>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</si>
  <si>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</si>
  <si>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</si>
  <si>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</si>
  <si>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</si>
  <si>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</si>
  <si>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</si>
  <si>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</si>
  <si>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</si>
  <si>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</si>
  <si>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</si>
  <si>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</si>
  <si>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</si>
  <si>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</si>
  <si>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</si>
  <si>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</si>
  <si>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</si>
  <si>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</si>
  <si>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</si>
  <si>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</si>
  <si>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</si>
  <si>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</si>
  <si>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</si>
  <si>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</si>
  <si>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</si>
  <si>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</si>
  <si>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</si>
  <si>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</si>
  <si>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</si>
  <si>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</si>
  <si>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</si>
  <si>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</si>
  <si>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</si>
  <si>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</si>
  <si>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</si>
  <si>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</si>
  <si>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</si>
  <si>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</si>
  <si>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</si>
  <si>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</si>
  <si>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</si>
  <si>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3214</t>
  </si>
  <si>
    <t>2143</t>
  </si>
  <si>
    <t>1432</t>
  </si>
  <si>
    <t>4321</t>
  </si>
  <si>
    <t>2314</t>
  </si>
  <si>
    <t>3143</t>
  </si>
  <si>
    <t>3213</t>
  </si>
  <si>
    <t>2134</t>
  </si>
  <si>
    <t>1342</t>
  </si>
  <si>
    <t>3421</t>
  </si>
  <si>
    <t>4214</t>
  </si>
  <si>
    <t>2341</t>
  </si>
  <si>
    <t>3412</t>
  </si>
  <si>
    <t>4123</t>
  </si>
  <si>
    <t>1234</t>
  </si>
  <si>
    <t>4124</t>
  </si>
  <si>
    <t>1243</t>
  </si>
  <si>
    <t>2431</t>
  </si>
  <si>
    <t>4312</t>
  </si>
  <si>
    <t>3123</t>
  </si>
  <si>
    <t>Cb</t>
  </si>
  <si>
    <t>Ab</t>
  </si>
  <si>
    <t>Other</t>
  </si>
  <si>
    <t>Rb</t>
  </si>
  <si>
    <t>Ca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</si>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</sst>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Graph!$A$4:$A$218</c:f>
              <c:numCache>
                <c:formatCode>General</c:formatCode>
                <c:ptCount val="2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</c:numCache>
            </c:numRef>
          </c:xVal>
          <c:yVal>
            <c:numRef>
              <c:f>Graph!$D$5:$D$217</c:f>
              <c:numCache>
                <c:formatCode>General</c:formatCode>
                <c:ptCount val="2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1-42F8-BA76-18C33C6AA96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Graph!$A$4:$A$218</c:f>
              <c:numCache>
                <c:formatCode>General</c:formatCode>
                <c:ptCount val="2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</c:numCache>
            </c:numRef>
          </c:xVal>
          <c:yVal>
            <c:numRef>
              <c:f>Graph!$B$5:$B$217</c:f>
              <c:numCache>
                <c:formatCode>General</c:formatCode>
                <c:ptCount val="213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1-42F8-BA76-18C33C6AA96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Graph!$A$4:$A$218</c:f>
              <c:numCache>
                <c:formatCode>General</c:formatCode>
                <c:ptCount val="2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</c:numCache>
            </c:numRef>
          </c:xVal>
          <c:yVal>
            <c:numRef>
              <c:f>Graph!$C$5:$C$217</c:f>
              <c:numCache>
                <c:formatCode>General</c:formatCode>
                <c:ptCount val="213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91-42F8-BA76-18C33C6AA96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Graph!$A$4:$A$218</c:f>
              <c:numCache>
                <c:formatCode>General</c:formatCode>
                <c:ptCount val="2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</c:numCache>
            </c:numRef>
          </c:xVal>
          <c:yVal>
            <c:numRef>
              <c:f>Graph!$E$5:$E$217</c:f>
              <c:numCache>
                <c:formatCode>General</c:formatCode>
                <c:ptCount val="213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91-42F8-BA76-18C33C6AA96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Graph!$A$4:$A$218</c:f>
              <c:numCache>
                <c:formatCode>General</c:formatCode>
                <c:ptCount val="2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</c:numCache>
            </c:numRef>
          </c:xVal>
          <c:yVal>
            <c:numRef>
              <c:f>Graph!$G$5:$G$217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91-42F8-BA76-18C33C6AA96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Graph!$A$4:$A$218</c:f>
              <c:numCache>
                <c:formatCode>General</c:formatCode>
                <c:ptCount val="2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</c:numCache>
            </c:numRef>
          </c:xVal>
          <c:yVal>
            <c:numRef>
              <c:f>Graph!$H$5:$H$217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91-42F8-BA76-18C33C6A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69167"/>
        <c:axId val="1267967247"/>
      </c:scatterChart>
      <c:valAx>
        <c:axId val="1267969167"/>
        <c:scaling>
          <c:orientation val="minMax"/>
          <c:max val="217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67967247"/>
        <c:crosses val="autoZero"/>
        <c:crossBetween val="midCat"/>
      </c:valAx>
      <c:valAx>
        <c:axId val="1267967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7969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Graph!$A$220:$A$387</c:f>
              <c:numCache>
                <c:formatCode>General</c:formatCode>
                <c:ptCount val="168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</c:numCache>
            </c:numRef>
          </c:xVal>
          <c:yVal>
            <c:numRef>
              <c:f>Graph!$D$221:$D$386</c:f>
              <c:numCache>
                <c:formatCode>General</c:formatCode>
                <c:ptCount val="166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6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6-4F9F-925E-7B0986B4532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Graph!$A$220:$A$387</c:f>
              <c:numCache>
                <c:formatCode>General</c:formatCode>
                <c:ptCount val="168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</c:numCache>
            </c:numRef>
          </c:xVal>
          <c:yVal>
            <c:numRef>
              <c:f>Graph!$B$221:$B$386</c:f>
              <c:numCache>
                <c:formatCode>General</c:formatCode>
                <c:ptCount val="166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6-4F9F-925E-7B0986B4532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Graph!$A$220:$A$387</c:f>
              <c:numCache>
                <c:formatCode>General</c:formatCode>
                <c:ptCount val="168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</c:numCache>
            </c:numRef>
          </c:xVal>
          <c:yVal>
            <c:numRef>
              <c:f>Graph!$C$221:$C$386</c:f>
              <c:numCache>
                <c:formatCode>General</c:formatCode>
                <c:ptCount val="1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6-4F9F-925E-7B0986B4532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Graph!$A$220:$A$387</c:f>
              <c:numCache>
                <c:formatCode>General</c:formatCode>
                <c:ptCount val="168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</c:numCache>
            </c:numRef>
          </c:xVal>
          <c:yVal>
            <c:numRef>
              <c:f>Graph!$E$221:$E$386</c:f>
              <c:numCache>
                <c:formatCode>General</c:formatCode>
                <c:ptCount val="166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96-4F9F-925E-7B0986B4532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Graph!$A$220:$A$387</c:f>
              <c:numCache>
                <c:formatCode>General</c:formatCode>
                <c:ptCount val="168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</c:numCache>
            </c:numRef>
          </c:xVal>
          <c:yVal>
            <c:numRef>
              <c:f>Graph!$G$221:$G$386</c:f>
              <c:numCache>
                <c:formatCode>General</c:formatCode>
                <c:ptCount val="1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96-4F9F-925E-7B0986B4532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Graph!$A$220:$A$387</c:f>
              <c:numCache>
                <c:formatCode>General</c:formatCode>
                <c:ptCount val="168"/>
                <c:pt idx="0">
                  <c:v>219</c:v>
                </c:pt>
                <c:pt idx="1">
                  <c:v>220</c:v>
                </c:pt>
                <c:pt idx="2">
                  <c:v>221</c:v>
                </c:pt>
                <c:pt idx="3">
                  <c:v>222</c:v>
                </c:pt>
                <c:pt idx="4">
                  <c:v>223</c:v>
                </c:pt>
                <c:pt idx="5">
                  <c:v>224</c:v>
                </c:pt>
                <c:pt idx="6">
                  <c:v>225</c:v>
                </c:pt>
                <c:pt idx="7">
                  <c:v>226</c:v>
                </c:pt>
                <c:pt idx="8">
                  <c:v>227</c:v>
                </c:pt>
                <c:pt idx="9">
                  <c:v>228</c:v>
                </c:pt>
                <c:pt idx="10">
                  <c:v>229</c:v>
                </c:pt>
                <c:pt idx="11">
                  <c:v>230</c:v>
                </c:pt>
                <c:pt idx="12">
                  <c:v>231</c:v>
                </c:pt>
                <c:pt idx="13">
                  <c:v>232</c:v>
                </c:pt>
                <c:pt idx="14">
                  <c:v>233</c:v>
                </c:pt>
                <c:pt idx="15">
                  <c:v>234</c:v>
                </c:pt>
                <c:pt idx="16">
                  <c:v>235</c:v>
                </c:pt>
                <c:pt idx="17">
                  <c:v>236</c:v>
                </c:pt>
                <c:pt idx="18">
                  <c:v>237</c:v>
                </c:pt>
                <c:pt idx="19">
                  <c:v>238</c:v>
                </c:pt>
                <c:pt idx="20">
                  <c:v>239</c:v>
                </c:pt>
                <c:pt idx="21">
                  <c:v>240</c:v>
                </c:pt>
                <c:pt idx="22">
                  <c:v>241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246</c:v>
                </c:pt>
                <c:pt idx="28">
                  <c:v>247</c:v>
                </c:pt>
                <c:pt idx="29">
                  <c:v>248</c:v>
                </c:pt>
                <c:pt idx="30">
                  <c:v>249</c:v>
                </c:pt>
                <c:pt idx="31">
                  <c:v>250</c:v>
                </c:pt>
                <c:pt idx="32">
                  <c:v>251</c:v>
                </c:pt>
                <c:pt idx="33">
                  <c:v>252</c:v>
                </c:pt>
                <c:pt idx="34">
                  <c:v>253</c:v>
                </c:pt>
                <c:pt idx="35">
                  <c:v>254</c:v>
                </c:pt>
                <c:pt idx="36">
                  <c:v>255</c:v>
                </c:pt>
                <c:pt idx="37">
                  <c:v>256</c:v>
                </c:pt>
                <c:pt idx="38">
                  <c:v>257</c:v>
                </c:pt>
                <c:pt idx="39">
                  <c:v>258</c:v>
                </c:pt>
                <c:pt idx="40">
                  <c:v>259</c:v>
                </c:pt>
                <c:pt idx="41">
                  <c:v>260</c:v>
                </c:pt>
                <c:pt idx="42">
                  <c:v>261</c:v>
                </c:pt>
                <c:pt idx="43">
                  <c:v>262</c:v>
                </c:pt>
                <c:pt idx="44">
                  <c:v>263</c:v>
                </c:pt>
                <c:pt idx="45">
                  <c:v>264</c:v>
                </c:pt>
                <c:pt idx="46">
                  <c:v>265</c:v>
                </c:pt>
                <c:pt idx="47">
                  <c:v>266</c:v>
                </c:pt>
                <c:pt idx="48">
                  <c:v>267</c:v>
                </c:pt>
                <c:pt idx="49">
                  <c:v>268</c:v>
                </c:pt>
                <c:pt idx="50">
                  <c:v>269</c:v>
                </c:pt>
                <c:pt idx="51">
                  <c:v>270</c:v>
                </c:pt>
                <c:pt idx="52">
                  <c:v>271</c:v>
                </c:pt>
                <c:pt idx="53">
                  <c:v>272</c:v>
                </c:pt>
                <c:pt idx="54">
                  <c:v>273</c:v>
                </c:pt>
                <c:pt idx="55">
                  <c:v>274</c:v>
                </c:pt>
                <c:pt idx="56">
                  <c:v>275</c:v>
                </c:pt>
                <c:pt idx="57">
                  <c:v>276</c:v>
                </c:pt>
                <c:pt idx="58">
                  <c:v>277</c:v>
                </c:pt>
                <c:pt idx="59">
                  <c:v>278</c:v>
                </c:pt>
                <c:pt idx="60">
                  <c:v>279</c:v>
                </c:pt>
                <c:pt idx="61">
                  <c:v>280</c:v>
                </c:pt>
                <c:pt idx="62">
                  <c:v>281</c:v>
                </c:pt>
                <c:pt idx="63">
                  <c:v>282</c:v>
                </c:pt>
                <c:pt idx="64">
                  <c:v>283</c:v>
                </c:pt>
                <c:pt idx="65">
                  <c:v>284</c:v>
                </c:pt>
                <c:pt idx="66">
                  <c:v>285</c:v>
                </c:pt>
                <c:pt idx="67">
                  <c:v>286</c:v>
                </c:pt>
                <c:pt idx="68">
                  <c:v>287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294</c:v>
                </c:pt>
                <c:pt idx="76">
                  <c:v>295</c:v>
                </c:pt>
                <c:pt idx="77">
                  <c:v>296</c:v>
                </c:pt>
                <c:pt idx="78">
                  <c:v>297</c:v>
                </c:pt>
                <c:pt idx="79">
                  <c:v>298</c:v>
                </c:pt>
                <c:pt idx="80">
                  <c:v>299</c:v>
                </c:pt>
                <c:pt idx="81">
                  <c:v>300</c:v>
                </c:pt>
                <c:pt idx="82">
                  <c:v>301</c:v>
                </c:pt>
                <c:pt idx="83">
                  <c:v>302</c:v>
                </c:pt>
                <c:pt idx="84">
                  <c:v>303</c:v>
                </c:pt>
                <c:pt idx="85">
                  <c:v>304</c:v>
                </c:pt>
                <c:pt idx="86">
                  <c:v>305</c:v>
                </c:pt>
                <c:pt idx="87">
                  <c:v>306</c:v>
                </c:pt>
                <c:pt idx="88">
                  <c:v>307</c:v>
                </c:pt>
                <c:pt idx="89">
                  <c:v>308</c:v>
                </c:pt>
                <c:pt idx="90">
                  <c:v>309</c:v>
                </c:pt>
                <c:pt idx="91">
                  <c:v>310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  <c:pt idx="100">
                  <c:v>319</c:v>
                </c:pt>
                <c:pt idx="101">
                  <c:v>320</c:v>
                </c:pt>
                <c:pt idx="102">
                  <c:v>321</c:v>
                </c:pt>
                <c:pt idx="103">
                  <c:v>322</c:v>
                </c:pt>
                <c:pt idx="104">
                  <c:v>323</c:v>
                </c:pt>
                <c:pt idx="105">
                  <c:v>324</c:v>
                </c:pt>
                <c:pt idx="106">
                  <c:v>325</c:v>
                </c:pt>
                <c:pt idx="107">
                  <c:v>326</c:v>
                </c:pt>
                <c:pt idx="108">
                  <c:v>327</c:v>
                </c:pt>
                <c:pt idx="109">
                  <c:v>328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333</c:v>
                </c:pt>
                <c:pt idx="115">
                  <c:v>334</c:v>
                </c:pt>
                <c:pt idx="116">
                  <c:v>335</c:v>
                </c:pt>
                <c:pt idx="117">
                  <c:v>336</c:v>
                </c:pt>
                <c:pt idx="118">
                  <c:v>337</c:v>
                </c:pt>
                <c:pt idx="119">
                  <c:v>338</c:v>
                </c:pt>
                <c:pt idx="120">
                  <c:v>339</c:v>
                </c:pt>
                <c:pt idx="121">
                  <c:v>340</c:v>
                </c:pt>
                <c:pt idx="122">
                  <c:v>341</c:v>
                </c:pt>
                <c:pt idx="123">
                  <c:v>342</c:v>
                </c:pt>
                <c:pt idx="124">
                  <c:v>343</c:v>
                </c:pt>
                <c:pt idx="125">
                  <c:v>344</c:v>
                </c:pt>
                <c:pt idx="126">
                  <c:v>345</c:v>
                </c:pt>
                <c:pt idx="127">
                  <c:v>346</c:v>
                </c:pt>
                <c:pt idx="128">
                  <c:v>347</c:v>
                </c:pt>
                <c:pt idx="129">
                  <c:v>348</c:v>
                </c:pt>
                <c:pt idx="130">
                  <c:v>349</c:v>
                </c:pt>
                <c:pt idx="131">
                  <c:v>350</c:v>
                </c:pt>
                <c:pt idx="132">
                  <c:v>351</c:v>
                </c:pt>
                <c:pt idx="133">
                  <c:v>352</c:v>
                </c:pt>
                <c:pt idx="134">
                  <c:v>353</c:v>
                </c:pt>
                <c:pt idx="135">
                  <c:v>354</c:v>
                </c:pt>
                <c:pt idx="136">
                  <c:v>355</c:v>
                </c:pt>
                <c:pt idx="137">
                  <c:v>356</c:v>
                </c:pt>
                <c:pt idx="138">
                  <c:v>357</c:v>
                </c:pt>
                <c:pt idx="139">
                  <c:v>358</c:v>
                </c:pt>
                <c:pt idx="140">
                  <c:v>359</c:v>
                </c:pt>
                <c:pt idx="141">
                  <c:v>360</c:v>
                </c:pt>
                <c:pt idx="142">
                  <c:v>361</c:v>
                </c:pt>
                <c:pt idx="143">
                  <c:v>362</c:v>
                </c:pt>
                <c:pt idx="144">
                  <c:v>363</c:v>
                </c:pt>
                <c:pt idx="145">
                  <c:v>364</c:v>
                </c:pt>
                <c:pt idx="146">
                  <c:v>365</c:v>
                </c:pt>
                <c:pt idx="147">
                  <c:v>366</c:v>
                </c:pt>
                <c:pt idx="148">
                  <c:v>367</c:v>
                </c:pt>
                <c:pt idx="149">
                  <c:v>368</c:v>
                </c:pt>
                <c:pt idx="150">
                  <c:v>369</c:v>
                </c:pt>
                <c:pt idx="151">
                  <c:v>370</c:v>
                </c:pt>
                <c:pt idx="152">
                  <c:v>371</c:v>
                </c:pt>
                <c:pt idx="153">
                  <c:v>372</c:v>
                </c:pt>
                <c:pt idx="154">
                  <c:v>373</c:v>
                </c:pt>
                <c:pt idx="155">
                  <c:v>374</c:v>
                </c:pt>
                <c:pt idx="156">
                  <c:v>375</c:v>
                </c:pt>
                <c:pt idx="157">
                  <c:v>376</c:v>
                </c:pt>
                <c:pt idx="158">
                  <c:v>377</c:v>
                </c:pt>
                <c:pt idx="159">
                  <c:v>378</c:v>
                </c:pt>
                <c:pt idx="160">
                  <c:v>379</c:v>
                </c:pt>
                <c:pt idx="161">
                  <c:v>380</c:v>
                </c:pt>
                <c:pt idx="162">
                  <c:v>381</c:v>
                </c:pt>
                <c:pt idx="163">
                  <c:v>382</c:v>
                </c:pt>
                <c:pt idx="164">
                  <c:v>383</c:v>
                </c:pt>
                <c:pt idx="165">
                  <c:v>384</c:v>
                </c:pt>
                <c:pt idx="166">
                  <c:v>385</c:v>
                </c:pt>
                <c:pt idx="167">
                  <c:v>386</c:v>
                </c:pt>
              </c:numCache>
            </c:numRef>
          </c:xVal>
          <c:yVal>
            <c:numRef>
              <c:f>Graph!$H$221:$H$386</c:f>
              <c:numCache>
                <c:formatCode>General</c:formatCode>
                <c:ptCount val="16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96-4F9F-925E-7B0986B4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71599"/>
        <c:axId val="1656866799"/>
      </c:scatterChart>
      <c:valAx>
        <c:axId val="1656871599"/>
        <c:scaling>
          <c:orientation val="minMax"/>
          <c:max val="386"/>
          <c:min val="219"/>
        </c:scaling>
        <c:delete val="0"/>
        <c:axPos val="b"/>
        <c:numFmt formatCode="General" sourceLinked="1"/>
        <c:majorTickMark val="out"/>
        <c:minorTickMark val="none"/>
        <c:tickLblPos val="nextTo"/>
        <c:crossAx val="1656866799"/>
        <c:crosses val="autoZero"/>
        <c:crossBetween val="midCat"/>
      </c:valAx>
      <c:valAx>
        <c:axId val="1656866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871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Graph!$A$389:$A$578</c:f>
              <c:numCache>
                <c:formatCode>General</c:formatCode>
                <c:ptCount val="190"/>
                <c:pt idx="0">
                  <c:v>388</c:v>
                </c:pt>
                <c:pt idx="1">
                  <c:v>389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395</c:v>
                </c:pt>
                <c:pt idx="8">
                  <c:v>396</c:v>
                </c:pt>
                <c:pt idx="9">
                  <c:v>397</c:v>
                </c:pt>
                <c:pt idx="10">
                  <c:v>398</c:v>
                </c:pt>
                <c:pt idx="11">
                  <c:v>399</c:v>
                </c:pt>
                <c:pt idx="12">
                  <c:v>400</c:v>
                </c:pt>
                <c:pt idx="13">
                  <c:v>401</c:v>
                </c:pt>
                <c:pt idx="14">
                  <c:v>402</c:v>
                </c:pt>
                <c:pt idx="15">
                  <c:v>403</c:v>
                </c:pt>
                <c:pt idx="16">
                  <c:v>404</c:v>
                </c:pt>
                <c:pt idx="17">
                  <c:v>405</c:v>
                </c:pt>
                <c:pt idx="18">
                  <c:v>406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410</c:v>
                </c:pt>
                <c:pt idx="23">
                  <c:v>411</c:v>
                </c:pt>
                <c:pt idx="24">
                  <c:v>412</c:v>
                </c:pt>
                <c:pt idx="25">
                  <c:v>413</c:v>
                </c:pt>
                <c:pt idx="26">
                  <c:v>414</c:v>
                </c:pt>
                <c:pt idx="27">
                  <c:v>415</c:v>
                </c:pt>
                <c:pt idx="28">
                  <c:v>416</c:v>
                </c:pt>
                <c:pt idx="29">
                  <c:v>417</c:v>
                </c:pt>
                <c:pt idx="30">
                  <c:v>418</c:v>
                </c:pt>
                <c:pt idx="31">
                  <c:v>419</c:v>
                </c:pt>
                <c:pt idx="32">
                  <c:v>420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424</c:v>
                </c:pt>
                <c:pt idx="37">
                  <c:v>425</c:v>
                </c:pt>
                <c:pt idx="38">
                  <c:v>426</c:v>
                </c:pt>
                <c:pt idx="39">
                  <c:v>427</c:v>
                </c:pt>
                <c:pt idx="40">
                  <c:v>428</c:v>
                </c:pt>
                <c:pt idx="41">
                  <c:v>429</c:v>
                </c:pt>
                <c:pt idx="42">
                  <c:v>430</c:v>
                </c:pt>
                <c:pt idx="43">
                  <c:v>431</c:v>
                </c:pt>
                <c:pt idx="44">
                  <c:v>432</c:v>
                </c:pt>
                <c:pt idx="45">
                  <c:v>433</c:v>
                </c:pt>
                <c:pt idx="46">
                  <c:v>434</c:v>
                </c:pt>
                <c:pt idx="47">
                  <c:v>435</c:v>
                </c:pt>
                <c:pt idx="48">
                  <c:v>436</c:v>
                </c:pt>
                <c:pt idx="49">
                  <c:v>437</c:v>
                </c:pt>
                <c:pt idx="50">
                  <c:v>438</c:v>
                </c:pt>
                <c:pt idx="51">
                  <c:v>439</c:v>
                </c:pt>
                <c:pt idx="52">
                  <c:v>440</c:v>
                </c:pt>
                <c:pt idx="53">
                  <c:v>441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445</c:v>
                </c:pt>
                <c:pt idx="58">
                  <c:v>446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450</c:v>
                </c:pt>
                <c:pt idx="63">
                  <c:v>451</c:v>
                </c:pt>
                <c:pt idx="64">
                  <c:v>452</c:v>
                </c:pt>
                <c:pt idx="65">
                  <c:v>453</c:v>
                </c:pt>
                <c:pt idx="66">
                  <c:v>454</c:v>
                </c:pt>
                <c:pt idx="67">
                  <c:v>455</c:v>
                </c:pt>
                <c:pt idx="68">
                  <c:v>456</c:v>
                </c:pt>
                <c:pt idx="69">
                  <c:v>457</c:v>
                </c:pt>
                <c:pt idx="70">
                  <c:v>458</c:v>
                </c:pt>
                <c:pt idx="71">
                  <c:v>459</c:v>
                </c:pt>
                <c:pt idx="72">
                  <c:v>460</c:v>
                </c:pt>
                <c:pt idx="73">
                  <c:v>461</c:v>
                </c:pt>
                <c:pt idx="74">
                  <c:v>462</c:v>
                </c:pt>
                <c:pt idx="75">
                  <c:v>463</c:v>
                </c:pt>
                <c:pt idx="76">
                  <c:v>464</c:v>
                </c:pt>
                <c:pt idx="77">
                  <c:v>465</c:v>
                </c:pt>
                <c:pt idx="78">
                  <c:v>466</c:v>
                </c:pt>
                <c:pt idx="79">
                  <c:v>467</c:v>
                </c:pt>
                <c:pt idx="80">
                  <c:v>468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476</c:v>
                </c:pt>
                <c:pt idx="89">
                  <c:v>477</c:v>
                </c:pt>
                <c:pt idx="90">
                  <c:v>478</c:v>
                </c:pt>
                <c:pt idx="91">
                  <c:v>479</c:v>
                </c:pt>
                <c:pt idx="92">
                  <c:v>480</c:v>
                </c:pt>
                <c:pt idx="93">
                  <c:v>481</c:v>
                </c:pt>
                <c:pt idx="94">
                  <c:v>482</c:v>
                </c:pt>
                <c:pt idx="95">
                  <c:v>483</c:v>
                </c:pt>
                <c:pt idx="96">
                  <c:v>484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488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492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497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504</c:v>
                </c:pt>
                <c:pt idx="117">
                  <c:v>505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513</c:v>
                </c:pt>
                <c:pt idx="126">
                  <c:v>514</c:v>
                </c:pt>
                <c:pt idx="127">
                  <c:v>515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519</c:v>
                </c:pt>
                <c:pt idx="132">
                  <c:v>520</c:v>
                </c:pt>
                <c:pt idx="133">
                  <c:v>521</c:v>
                </c:pt>
                <c:pt idx="134">
                  <c:v>522</c:v>
                </c:pt>
                <c:pt idx="135">
                  <c:v>523</c:v>
                </c:pt>
                <c:pt idx="136">
                  <c:v>524</c:v>
                </c:pt>
                <c:pt idx="137">
                  <c:v>525</c:v>
                </c:pt>
                <c:pt idx="138">
                  <c:v>526</c:v>
                </c:pt>
                <c:pt idx="139">
                  <c:v>527</c:v>
                </c:pt>
                <c:pt idx="140">
                  <c:v>528</c:v>
                </c:pt>
                <c:pt idx="141">
                  <c:v>529</c:v>
                </c:pt>
                <c:pt idx="142">
                  <c:v>530</c:v>
                </c:pt>
                <c:pt idx="143">
                  <c:v>531</c:v>
                </c:pt>
                <c:pt idx="144">
                  <c:v>532</c:v>
                </c:pt>
                <c:pt idx="145">
                  <c:v>533</c:v>
                </c:pt>
                <c:pt idx="146">
                  <c:v>534</c:v>
                </c:pt>
                <c:pt idx="147">
                  <c:v>535</c:v>
                </c:pt>
                <c:pt idx="148">
                  <c:v>536</c:v>
                </c:pt>
                <c:pt idx="149">
                  <c:v>537</c:v>
                </c:pt>
                <c:pt idx="150">
                  <c:v>538</c:v>
                </c:pt>
                <c:pt idx="151">
                  <c:v>539</c:v>
                </c:pt>
                <c:pt idx="152">
                  <c:v>540</c:v>
                </c:pt>
                <c:pt idx="153">
                  <c:v>541</c:v>
                </c:pt>
                <c:pt idx="154">
                  <c:v>542</c:v>
                </c:pt>
                <c:pt idx="155">
                  <c:v>543</c:v>
                </c:pt>
                <c:pt idx="156">
                  <c:v>544</c:v>
                </c:pt>
                <c:pt idx="157">
                  <c:v>545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551</c:v>
                </c:pt>
                <c:pt idx="164">
                  <c:v>552</c:v>
                </c:pt>
                <c:pt idx="165">
                  <c:v>553</c:v>
                </c:pt>
                <c:pt idx="166">
                  <c:v>554</c:v>
                </c:pt>
                <c:pt idx="167">
                  <c:v>555</c:v>
                </c:pt>
                <c:pt idx="168">
                  <c:v>556</c:v>
                </c:pt>
                <c:pt idx="169">
                  <c:v>557</c:v>
                </c:pt>
                <c:pt idx="170">
                  <c:v>558</c:v>
                </c:pt>
                <c:pt idx="171">
                  <c:v>559</c:v>
                </c:pt>
                <c:pt idx="172">
                  <c:v>560</c:v>
                </c:pt>
                <c:pt idx="173">
                  <c:v>561</c:v>
                </c:pt>
                <c:pt idx="174">
                  <c:v>562</c:v>
                </c:pt>
                <c:pt idx="175">
                  <c:v>563</c:v>
                </c:pt>
                <c:pt idx="176">
                  <c:v>564</c:v>
                </c:pt>
                <c:pt idx="177">
                  <c:v>565</c:v>
                </c:pt>
                <c:pt idx="178">
                  <c:v>566</c:v>
                </c:pt>
                <c:pt idx="179">
                  <c:v>567</c:v>
                </c:pt>
                <c:pt idx="180">
                  <c:v>568</c:v>
                </c:pt>
                <c:pt idx="181">
                  <c:v>569</c:v>
                </c:pt>
                <c:pt idx="182">
                  <c:v>570</c:v>
                </c:pt>
                <c:pt idx="183">
                  <c:v>571</c:v>
                </c:pt>
                <c:pt idx="184">
                  <c:v>572</c:v>
                </c:pt>
                <c:pt idx="185">
                  <c:v>573</c:v>
                </c:pt>
                <c:pt idx="186">
                  <c:v>574</c:v>
                </c:pt>
                <c:pt idx="187">
                  <c:v>575</c:v>
                </c:pt>
                <c:pt idx="188">
                  <c:v>576</c:v>
                </c:pt>
                <c:pt idx="189">
                  <c:v>577</c:v>
                </c:pt>
              </c:numCache>
            </c:numRef>
          </c:xVal>
          <c:yVal>
            <c:numRef>
              <c:f>Graph!$D$390:$D$577</c:f>
              <c:numCache>
                <c:formatCode>General</c:formatCode>
                <c:ptCount val="1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9-4BDD-A435-88336F498D1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Graph!$A$389:$A$578</c:f>
              <c:numCache>
                <c:formatCode>General</c:formatCode>
                <c:ptCount val="190"/>
                <c:pt idx="0">
                  <c:v>388</c:v>
                </c:pt>
                <c:pt idx="1">
                  <c:v>389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395</c:v>
                </c:pt>
                <c:pt idx="8">
                  <c:v>396</c:v>
                </c:pt>
                <c:pt idx="9">
                  <c:v>397</c:v>
                </c:pt>
                <c:pt idx="10">
                  <c:v>398</c:v>
                </c:pt>
                <c:pt idx="11">
                  <c:v>399</c:v>
                </c:pt>
                <c:pt idx="12">
                  <c:v>400</c:v>
                </c:pt>
                <c:pt idx="13">
                  <c:v>401</c:v>
                </c:pt>
                <c:pt idx="14">
                  <c:v>402</c:v>
                </c:pt>
                <c:pt idx="15">
                  <c:v>403</c:v>
                </c:pt>
                <c:pt idx="16">
                  <c:v>404</c:v>
                </c:pt>
                <c:pt idx="17">
                  <c:v>405</c:v>
                </c:pt>
                <c:pt idx="18">
                  <c:v>406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410</c:v>
                </c:pt>
                <c:pt idx="23">
                  <c:v>411</c:v>
                </c:pt>
                <c:pt idx="24">
                  <c:v>412</c:v>
                </c:pt>
                <c:pt idx="25">
                  <c:v>413</c:v>
                </c:pt>
                <c:pt idx="26">
                  <c:v>414</c:v>
                </c:pt>
                <c:pt idx="27">
                  <c:v>415</c:v>
                </c:pt>
                <c:pt idx="28">
                  <c:v>416</c:v>
                </c:pt>
                <c:pt idx="29">
                  <c:v>417</c:v>
                </c:pt>
                <c:pt idx="30">
                  <c:v>418</c:v>
                </c:pt>
                <c:pt idx="31">
                  <c:v>419</c:v>
                </c:pt>
                <c:pt idx="32">
                  <c:v>420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424</c:v>
                </c:pt>
                <c:pt idx="37">
                  <c:v>425</c:v>
                </c:pt>
                <c:pt idx="38">
                  <c:v>426</c:v>
                </c:pt>
                <c:pt idx="39">
                  <c:v>427</c:v>
                </c:pt>
                <c:pt idx="40">
                  <c:v>428</c:v>
                </c:pt>
                <c:pt idx="41">
                  <c:v>429</c:v>
                </c:pt>
                <c:pt idx="42">
                  <c:v>430</c:v>
                </c:pt>
                <c:pt idx="43">
                  <c:v>431</c:v>
                </c:pt>
                <c:pt idx="44">
                  <c:v>432</c:v>
                </c:pt>
                <c:pt idx="45">
                  <c:v>433</c:v>
                </c:pt>
                <c:pt idx="46">
                  <c:v>434</c:v>
                </c:pt>
                <c:pt idx="47">
                  <c:v>435</c:v>
                </c:pt>
                <c:pt idx="48">
                  <c:v>436</c:v>
                </c:pt>
                <c:pt idx="49">
                  <c:v>437</c:v>
                </c:pt>
                <c:pt idx="50">
                  <c:v>438</c:v>
                </c:pt>
                <c:pt idx="51">
                  <c:v>439</c:v>
                </c:pt>
                <c:pt idx="52">
                  <c:v>440</c:v>
                </c:pt>
                <c:pt idx="53">
                  <c:v>441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445</c:v>
                </c:pt>
                <c:pt idx="58">
                  <c:v>446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450</c:v>
                </c:pt>
                <c:pt idx="63">
                  <c:v>451</c:v>
                </c:pt>
                <c:pt idx="64">
                  <c:v>452</c:v>
                </c:pt>
                <c:pt idx="65">
                  <c:v>453</c:v>
                </c:pt>
                <c:pt idx="66">
                  <c:v>454</c:v>
                </c:pt>
                <c:pt idx="67">
                  <c:v>455</c:v>
                </c:pt>
                <c:pt idx="68">
                  <c:v>456</c:v>
                </c:pt>
                <c:pt idx="69">
                  <c:v>457</c:v>
                </c:pt>
                <c:pt idx="70">
                  <c:v>458</c:v>
                </c:pt>
                <c:pt idx="71">
                  <c:v>459</c:v>
                </c:pt>
                <c:pt idx="72">
                  <c:v>460</c:v>
                </c:pt>
                <c:pt idx="73">
                  <c:v>461</c:v>
                </c:pt>
                <c:pt idx="74">
                  <c:v>462</c:v>
                </c:pt>
                <c:pt idx="75">
                  <c:v>463</c:v>
                </c:pt>
                <c:pt idx="76">
                  <c:v>464</c:v>
                </c:pt>
                <c:pt idx="77">
                  <c:v>465</c:v>
                </c:pt>
                <c:pt idx="78">
                  <c:v>466</c:v>
                </c:pt>
                <c:pt idx="79">
                  <c:v>467</c:v>
                </c:pt>
                <c:pt idx="80">
                  <c:v>468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476</c:v>
                </c:pt>
                <c:pt idx="89">
                  <c:v>477</c:v>
                </c:pt>
                <c:pt idx="90">
                  <c:v>478</c:v>
                </c:pt>
                <c:pt idx="91">
                  <c:v>479</c:v>
                </c:pt>
                <c:pt idx="92">
                  <c:v>480</c:v>
                </c:pt>
                <c:pt idx="93">
                  <c:v>481</c:v>
                </c:pt>
                <c:pt idx="94">
                  <c:v>482</c:v>
                </c:pt>
                <c:pt idx="95">
                  <c:v>483</c:v>
                </c:pt>
                <c:pt idx="96">
                  <c:v>484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488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492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497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504</c:v>
                </c:pt>
                <c:pt idx="117">
                  <c:v>505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513</c:v>
                </c:pt>
                <c:pt idx="126">
                  <c:v>514</c:v>
                </c:pt>
                <c:pt idx="127">
                  <c:v>515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519</c:v>
                </c:pt>
                <c:pt idx="132">
                  <c:v>520</c:v>
                </c:pt>
                <c:pt idx="133">
                  <c:v>521</c:v>
                </c:pt>
                <c:pt idx="134">
                  <c:v>522</c:v>
                </c:pt>
                <c:pt idx="135">
                  <c:v>523</c:v>
                </c:pt>
                <c:pt idx="136">
                  <c:v>524</c:v>
                </c:pt>
                <c:pt idx="137">
                  <c:v>525</c:v>
                </c:pt>
                <c:pt idx="138">
                  <c:v>526</c:v>
                </c:pt>
                <c:pt idx="139">
                  <c:v>527</c:v>
                </c:pt>
                <c:pt idx="140">
                  <c:v>528</c:v>
                </c:pt>
                <c:pt idx="141">
                  <c:v>529</c:v>
                </c:pt>
                <c:pt idx="142">
                  <c:v>530</c:v>
                </c:pt>
                <c:pt idx="143">
                  <c:v>531</c:v>
                </c:pt>
                <c:pt idx="144">
                  <c:v>532</c:v>
                </c:pt>
                <c:pt idx="145">
                  <c:v>533</c:v>
                </c:pt>
                <c:pt idx="146">
                  <c:v>534</c:v>
                </c:pt>
                <c:pt idx="147">
                  <c:v>535</c:v>
                </c:pt>
                <c:pt idx="148">
                  <c:v>536</c:v>
                </c:pt>
                <c:pt idx="149">
                  <c:v>537</c:v>
                </c:pt>
                <c:pt idx="150">
                  <c:v>538</c:v>
                </c:pt>
                <c:pt idx="151">
                  <c:v>539</c:v>
                </c:pt>
                <c:pt idx="152">
                  <c:v>540</c:v>
                </c:pt>
                <c:pt idx="153">
                  <c:v>541</c:v>
                </c:pt>
                <c:pt idx="154">
                  <c:v>542</c:v>
                </c:pt>
                <c:pt idx="155">
                  <c:v>543</c:v>
                </c:pt>
                <c:pt idx="156">
                  <c:v>544</c:v>
                </c:pt>
                <c:pt idx="157">
                  <c:v>545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551</c:v>
                </c:pt>
                <c:pt idx="164">
                  <c:v>552</c:v>
                </c:pt>
                <c:pt idx="165">
                  <c:v>553</c:v>
                </c:pt>
                <c:pt idx="166">
                  <c:v>554</c:v>
                </c:pt>
                <c:pt idx="167">
                  <c:v>555</c:v>
                </c:pt>
                <c:pt idx="168">
                  <c:v>556</c:v>
                </c:pt>
                <c:pt idx="169">
                  <c:v>557</c:v>
                </c:pt>
                <c:pt idx="170">
                  <c:v>558</c:v>
                </c:pt>
                <c:pt idx="171">
                  <c:v>559</c:v>
                </c:pt>
                <c:pt idx="172">
                  <c:v>560</c:v>
                </c:pt>
                <c:pt idx="173">
                  <c:v>561</c:v>
                </c:pt>
                <c:pt idx="174">
                  <c:v>562</c:v>
                </c:pt>
                <c:pt idx="175">
                  <c:v>563</c:v>
                </c:pt>
                <c:pt idx="176">
                  <c:v>564</c:v>
                </c:pt>
                <c:pt idx="177">
                  <c:v>565</c:v>
                </c:pt>
                <c:pt idx="178">
                  <c:v>566</c:v>
                </c:pt>
                <c:pt idx="179">
                  <c:v>567</c:v>
                </c:pt>
                <c:pt idx="180">
                  <c:v>568</c:v>
                </c:pt>
                <c:pt idx="181">
                  <c:v>569</c:v>
                </c:pt>
                <c:pt idx="182">
                  <c:v>570</c:v>
                </c:pt>
                <c:pt idx="183">
                  <c:v>571</c:v>
                </c:pt>
                <c:pt idx="184">
                  <c:v>572</c:v>
                </c:pt>
                <c:pt idx="185">
                  <c:v>573</c:v>
                </c:pt>
                <c:pt idx="186">
                  <c:v>574</c:v>
                </c:pt>
                <c:pt idx="187">
                  <c:v>575</c:v>
                </c:pt>
                <c:pt idx="188">
                  <c:v>576</c:v>
                </c:pt>
                <c:pt idx="189">
                  <c:v>577</c:v>
                </c:pt>
              </c:numCache>
            </c:numRef>
          </c:xVal>
          <c:yVal>
            <c:numRef>
              <c:f>Graph!$B$390:$B$577</c:f>
              <c:numCache>
                <c:formatCode>General</c:formatCode>
                <c:ptCount val="188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9-4BDD-A435-88336F498D1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Graph!$A$389:$A$578</c:f>
              <c:numCache>
                <c:formatCode>General</c:formatCode>
                <c:ptCount val="190"/>
                <c:pt idx="0">
                  <c:v>388</c:v>
                </c:pt>
                <c:pt idx="1">
                  <c:v>389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395</c:v>
                </c:pt>
                <c:pt idx="8">
                  <c:v>396</c:v>
                </c:pt>
                <c:pt idx="9">
                  <c:v>397</c:v>
                </c:pt>
                <c:pt idx="10">
                  <c:v>398</c:v>
                </c:pt>
                <c:pt idx="11">
                  <c:v>399</c:v>
                </c:pt>
                <c:pt idx="12">
                  <c:v>400</c:v>
                </c:pt>
                <c:pt idx="13">
                  <c:v>401</c:v>
                </c:pt>
                <c:pt idx="14">
                  <c:v>402</c:v>
                </c:pt>
                <c:pt idx="15">
                  <c:v>403</c:v>
                </c:pt>
                <c:pt idx="16">
                  <c:v>404</c:v>
                </c:pt>
                <c:pt idx="17">
                  <c:v>405</c:v>
                </c:pt>
                <c:pt idx="18">
                  <c:v>406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410</c:v>
                </c:pt>
                <c:pt idx="23">
                  <c:v>411</c:v>
                </c:pt>
                <c:pt idx="24">
                  <c:v>412</c:v>
                </c:pt>
                <c:pt idx="25">
                  <c:v>413</c:v>
                </c:pt>
                <c:pt idx="26">
                  <c:v>414</c:v>
                </c:pt>
                <c:pt idx="27">
                  <c:v>415</c:v>
                </c:pt>
                <c:pt idx="28">
                  <c:v>416</c:v>
                </c:pt>
                <c:pt idx="29">
                  <c:v>417</c:v>
                </c:pt>
                <c:pt idx="30">
                  <c:v>418</c:v>
                </c:pt>
                <c:pt idx="31">
                  <c:v>419</c:v>
                </c:pt>
                <c:pt idx="32">
                  <c:v>420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424</c:v>
                </c:pt>
                <c:pt idx="37">
                  <c:v>425</c:v>
                </c:pt>
                <c:pt idx="38">
                  <c:v>426</c:v>
                </c:pt>
                <c:pt idx="39">
                  <c:v>427</c:v>
                </c:pt>
                <c:pt idx="40">
                  <c:v>428</c:v>
                </c:pt>
                <c:pt idx="41">
                  <c:v>429</c:v>
                </c:pt>
                <c:pt idx="42">
                  <c:v>430</c:v>
                </c:pt>
                <c:pt idx="43">
                  <c:v>431</c:v>
                </c:pt>
                <c:pt idx="44">
                  <c:v>432</c:v>
                </c:pt>
                <c:pt idx="45">
                  <c:v>433</c:v>
                </c:pt>
                <c:pt idx="46">
                  <c:v>434</c:v>
                </c:pt>
                <c:pt idx="47">
                  <c:v>435</c:v>
                </c:pt>
                <c:pt idx="48">
                  <c:v>436</c:v>
                </c:pt>
                <c:pt idx="49">
                  <c:v>437</c:v>
                </c:pt>
                <c:pt idx="50">
                  <c:v>438</c:v>
                </c:pt>
                <c:pt idx="51">
                  <c:v>439</c:v>
                </c:pt>
                <c:pt idx="52">
                  <c:v>440</c:v>
                </c:pt>
                <c:pt idx="53">
                  <c:v>441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445</c:v>
                </c:pt>
                <c:pt idx="58">
                  <c:v>446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450</c:v>
                </c:pt>
                <c:pt idx="63">
                  <c:v>451</c:v>
                </c:pt>
                <c:pt idx="64">
                  <c:v>452</c:v>
                </c:pt>
                <c:pt idx="65">
                  <c:v>453</c:v>
                </c:pt>
                <c:pt idx="66">
                  <c:v>454</c:v>
                </c:pt>
                <c:pt idx="67">
                  <c:v>455</c:v>
                </c:pt>
                <c:pt idx="68">
                  <c:v>456</c:v>
                </c:pt>
                <c:pt idx="69">
                  <c:v>457</c:v>
                </c:pt>
                <c:pt idx="70">
                  <c:v>458</c:v>
                </c:pt>
                <c:pt idx="71">
                  <c:v>459</c:v>
                </c:pt>
                <c:pt idx="72">
                  <c:v>460</c:v>
                </c:pt>
                <c:pt idx="73">
                  <c:v>461</c:v>
                </c:pt>
                <c:pt idx="74">
                  <c:v>462</c:v>
                </c:pt>
                <c:pt idx="75">
                  <c:v>463</c:v>
                </c:pt>
                <c:pt idx="76">
                  <c:v>464</c:v>
                </c:pt>
                <c:pt idx="77">
                  <c:v>465</c:v>
                </c:pt>
                <c:pt idx="78">
                  <c:v>466</c:v>
                </c:pt>
                <c:pt idx="79">
                  <c:v>467</c:v>
                </c:pt>
                <c:pt idx="80">
                  <c:v>468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476</c:v>
                </c:pt>
                <c:pt idx="89">
                  <c:v>477</c:v>
                </c:pt>
                <c:pt idx="90">
                  <c:v>478</c:v>
                </c:pt>
                <c:pt idx="91">
                  <c:v>479</c:v>
                </c:pt>
                <c:pt idx="92">
                  <c:v>480</c:v>
                </c:pt>
                <c:pt idx="93">
                  <c:v>481</c:v>
                </c:pt>
                <c:pt idx="94">
                  <c:v>482</c:v>
                </c:pt>
                <c:pt idx="95">
                  <c:v>483</c:v>
                </c:pt>
                <c:pt idx="96">
                  <c:v>484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488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492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497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504</c:v>
                </c:pt>
                <c:pt idx="117">
                  <c:v>505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513</c:v>
                </c:pt>
                <c:pt idx="126">
                  <c:v>514</c:v>
                </c:pt>
                <c:pt idx="127">
                  <c:v>515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519</c:v>
                </c:pt>
                <c:pt idx="132">
                  <c:v>520</c:v>
                </c:pt>
                <c:pt idx="133">
                  <c:v>521</c:v>
                </c:pt>
                <c:pt idx="134">
                  <c:v>522</c:v>
                </c:pt>
                <c:pt idx="135">
                  <c:v>523</c:v>
                </c:pt>
                <c:pt idx="136">
                  <c:v>524</c:v>
                </c:pt>
                <c:pt idx="137">
                  <c:v>525</c:v>
                </c:pt>
                <c:pt idx="138">
                  <c:v>526</c:v>
                </c:pt>
                <c:pt idx="139">
                  <c:v>527</c:v>
                </c:pt>
                <c:pt idx="140">
                  <c:v>528</c:v>
                </c:pt>
                <c:pt idx="141">
                  <c:v>529</c:v>
                </c:pt>
                <c:pt idx="142">
                  <c:v>530</c:v>
                </c:pt>
                <c:pt idx="143">
                  <c:v>531</c:v>
                </c:pt>
                <c:pt idx="144">
                  <c:v>532</c:v>
                </c:pt>
                <c:pt idx="145">
                  <c:v>533</c:v>
                </c:pt>
                <c:pt idx="146">
                  <c:v>534</c:v>
                </c:pt>
                <c:pt idx="147">
                  <c:v>535</c:v>
                </c:pt>
                <c:pt idx="148">
                  <c:v>536</c:v>
                </c:pt>
                <c:pt idx="149">
                  <c:v>537</c:v>
                </c:pt>
                <c:pt idx="150">
                  <c:v>538</c:v>
                </c:pt>
                <c:pt idx="151">
                  <c:v>539</c:v>
                </c:pt>
                <c:pt idx="152">
                  <c:v>540</c:v>
                </c:pt>
                <c:pt idx="153">
                  <c:v>541</c:v>
                </c:pt>
                <c:pt idx="154">
                  <c:v>542</c:v>
                </c:pt>
                <c:pt idx="155">
                  <c:v>543</c:v>
                </c:pt>
                <c:pt idx="156">
                  <c:v>544</c:v>
                </c:pt>
                <c:pt idx="157">
                  <c:v>545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551</c:v>
                </c:pt>
                <c:pt idx="164">
                  <c:v>552</c:v>
                </c:pt>
                <c:pt idx="165">
                  <c:v>553</c:v>
                </c:pt>
                <c:pt idx="166">
                  <c:v>554</c:v>
                </c:pt>
                <c:pt idx="167">
                  <c:v>555</c:v>
                </c:pt>
                <c:pt idx="168">
                  <c:v>556</c:v>
                </c:pt>
                <c:pt idx="169">
                  <c:v>557</c:v>
                </c:pt>
                <c:pt idx="170">
                  <c:v>558</c:v>
                </c:pt>
                <c:pt idx="171">
                  <c:v>559</c:v>
                </c:pt>
                <c:pt idx="172">
                  <c:v>560</c:v>
                </c:pt>
                <c:pt idx="173">
                  <c:v>561</c:v>
                </c:pt>
                <c:pt idx="174">
                  <c:v>562</c:v>
                </c:pt>
                <c:pt idx="175">
                  <c:v>563</c:v>
                </c:pt>
                <c:pt idx="176">
                  <c:v>564</c:v>
                </c:pt>
                <c:pt idx="177">
                  <c:v>565</c:v>
                </c:pt>
                <c:pt idx="178">
                  <c:v>566</c:v>
                </c:pt>
                <c:pt idx="179">
                  <c:v>567</c:v>
                </c:pt>
                <c:pt idx="180">
                  <c:v>568</c:v>
                </c:pt>
                <c:pt idx="181">
                  <c:v>569</c:v>
                </c:pt>
                <c:pt idx="182">
                  <c:v>570</c:v>
                </c:pt>
                <c:pt idx="183">
                  <c:v>571</c:v>
                </c:pt>
                <c:pt idx="184">
                  <c:v>572</c:v>
                </c:pt>
                <c:pt idx="185">
                  <c:v>573</c:v>
                </c:pt>
                <c:pt idx="186">
                  <c:v>574</c:v>
                </c:pt>
                <c:pt idx="187">
                  <c:v>575</c:v>
                </c:pt>
                <c:pt idx="188">
                  <c:v>576</c:v>
                </c:pt>
                <c:pt idx="189">
                  <c:v>577</c:v>
                </c:pt>
              </c:numCache>
            </c:numRef>
          </c:xVal>
          <c:yVal>
            <c:numRef>
              <c:f>Graph!$C$390:$C$577</c:f>
              <c:numCache>
                <c:formatCode>General</c:formatCode>
                <c:ptCount val="18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69-4BDD-A435-88336F498D1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Graph!$A$389:$A$578</c:f>
              <c:numCache>
                <c:formatCode>General</c:formatCode>
                <c:ptCount val="190"/>
                <c:pt idx="0">
                  <c:v>388</c:v>
                </c:pt>
                <c:pt idx="1">
                  <c:v>389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395</c:v>
                </c:pt>
                <c:pt idx="8">
                  <c:v>396</c:v>
                </c:pt>
                <c:pt idx="9">
                  <c:v>397</c:v>
                </c:pt>
                <c:pt idx="10">
                  <c:v>398</c:v>
                </c:pt>
                <c:pt idx="11">
                  <c:v>399</c:v>
                </c:pt>
                <c:pt idx="12">
                  <c:v>400</c:v>
                </c:pt>
                <c:pt idx="13">
                  <c:v>401</c:v>
                </c:pt>
                <c:pt idx="14">
                  <c:v>402</c:v>
                </c:pt>
                <c:pt idx="15">
                  <c:v>403</c:v>
                </c:pt>
                <c:pt idx="16">
                  <c:v>404</c:v>
                </c:pt>
                <c:pt idx="17">
                  <c:v>405</c:v>
                </c:pt>
                <c:pt idx="18">
                  <c:v>406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410</c:v>
                </c:pt>
                <c:pt idx="23">
                  <c:v>411</c:v>
                </c:pt>
                <c:pt idx="24">
                  <c:v>412</c:v>
                </c:pt>
                <c:pt idx="25">
                  <c:v>413</c:v>
                </c:pt>
                <c:pt idx="26">
                  <c:v>414</c:v>
                </c:pt>
                <c:pt idx="27">
                  <c:v>415</c:v>
                </c:pt>
                <c:pt idx="28">
                  <c:v>416</c:v>
                </c:pt>
                <c:pt idx="29">
                  <c:v>417</c:v>
                </c:pt>
                <c:pt idx="30">
                  <c:v>418</c:v>
                </c:pt>
                <c:pt idx="31">
                  <c:v>419</c:v>
                </c:pt>
                <c:pt idx="32">
                  <c:v>420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424</c:v>
                </c:pt>
                <c:pt idx="37">
                  <c:v>425</c:v>
                </c:pt>
                <c:pt idx="38">
                  <c:v>426</c:v>
                </c:pt>
                <c:pt idx="39">
                  <c:v>427</c:v>
                </c:pt>
                <c:pt idx="40">
                  <c:v>428</c:v>
                </c:pt>
                <c:pt idx="41">
                  <c:v>429</c:v>
                </c:pt>
                <c:pt idx="42">
                  <c:v>430</c:v>
                </c:pt>
                <c:pt idx="43">
                  <c:v>431</c:v>
                </c:pt>
                <c:pt idx="44">
                  <c:v>432</c:v>
                </c:pt>
                <c:pt idx="45">
                  <c:v>433</c:v>
                </c:pt>
                <c:pt idx="46">
                  <c:v>434</c:v>
                </c:pt>
                <c:pt idx="47">
                  <c:v>435</c:v>
                </c:pt>
                <c:pt idx="48">
                  <c:v>436</c:v>
                </c:pt>
                <c:pt idx="49">
                  <c:v>437</c:v>
                </c:pt>
                <c:pt idx="50">
                  <c:v>438</c:v>
                </c:pt>
                <c:pt idx="51">
                  <c:v>439</c:v>
                </c:pt>
                <c:pt idx="52">
                  <c:v>440</c:v>
                </c:pt>
                <c:pt idx="53">
                  <c:v>441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445</c:v>
                </c:pt>
                <c:pt idx="58">
                  <c:v>446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450</c:v>
                </c:pt>
                <c:pt idx="63">
                  <c:v>451</c:v>
                </c:pt>
                <c:pt idx="64">
                  <c:v>452</c:v>
                </c:pt>
                <c:pt idx="65">
                  <c:v>453</c:v>
                </c:pt>
                <c:pt idx="66">
                  <c:v>454</c:v>
                </c:pt>
                <c:pt idx="67">
                  <c:v>455</c:v>
                </c:pt>
                <c:pt idx="68">
                  <c:v>456</c:v>
                </c:pt>
                <c:pt idx="69">
                  <c:v>457</c:v>
                </c:pt>
                <c:pt idx="70">
                  <c:v>458</c:v>
                </c:pt>
                <c:pt idx="71">
                  <c:v>459</c:v>
                </c:pt>
                <c:pt idx="72">
                  <c:v>460</c:v>
                </c:pt>
                <c:pt idx="73">
                  <c:v>461</c:v>
                </c:pt>
                <c:pt idx="74">
                  <c:v>462</c:v>
                </c:pt>
                <c:pt idx="75">
                  <c:v>463</c:v>
                </c:pt>
                <c:pt idx="76">
                  <c:v>464</c:v>
                </c:pt>
                <c:pt idx="77">
                  <c:v>465</c:v>
                </c:pt>
                <c:pt idx="78">
                  <c:v>466</c:v>
                </c:pt>
                <c:pt idx="79">
                  <c:v>467</c:v>
                </c:pt>
                <c:pt idx="80">
                  <c:v>468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476</c:v>
                </c:pt>
                <c:pt idx="89">
                  <c:v>477</c:v>
                </c:pt>
                <c:pt idx="90">
                  <c:v>478</c:v>
                </c:pt>
                <c:pt idx="91">
                  <c:v>479</c:v>
                </c:pt>
                <c:pt idx="92">
                  <c:v>480</c:v>
                </c:pt>
                <c:pt idx="93">
                  <c:v>481</c:v>
                </c:pt>
                <c:pt idx="94">
                  <c:v>482</c:v>
                </c:pt>
                <c:pt idx="95">
                  <c:v>483</c:v>
                </c:pt>
                <c:pt idx="96">
                  <c:v>484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488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492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497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504</c:v>
                </c:pt>
                <c:pt idx="117">
                  <c:v>505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513</c:v>
                </c:pt>
                <c:pt idx="126">
                  <c:v>514</c:v>
                </c:pt>
                <c:pt idx="127">
                  <c:v>515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519</c:v>
                </c:pt>
                <c:pt idx="132">
                  <c:v>520</c:v>
                </c:pt>
                <c:pt idx="133">
                  <c:v>521</c:v>
                </c:pt>
                <c:pt idx="134">
                  <c:v>522</c:v>
                </c:pt>
                <c:pt idx="135">
                  <c:v>523</c:v>
                </c:pt>
                <c:pt idx="136">
                  <c:v>524</c:v>
                </c:pt>
                <c:pt idx="137">
                  <c:v>525</c:v>
                </c:pt>
                <c:pt idx="138">
                  <c:v>526</c:v>
                </c:pt>
                <c:pt idx="139">
                  <c:v>527</c:v>
                </c:pt>
                <c:pt idx="140">
                  <c:v>528</c:v>
                </c:pt>
                <c:pt idx="141">
                  <c:v>529</c:v>
                </c:pt>
                <c:pt idx="142">
                  <c:v>530</c:v>
                </c:pt>
                <c:pt idx="143">
                  <c:v>531</c:v>
                </c:pt>
                <c:pt idx="144">
                  <c:v>532</c:v>
                </c:pt>
                <c:pt idx="145">
                  <c:v>533</c:v>
                </c:pt>
                <c:pt idx="146">
                  <c:v>534</c:v>
                </c:pt>
                <c:pt idx="147">
                  <c:v>535</c:v>
                </c:pt>
                <c:pt idx="148">
                  <c:v>536</c:v>
                </c:pt>
                <c:pt idx="149">
                  <c:v>537</c:v>
                </c:pt>
                <c:pt idx="150">
                  <c:v>538</c:v>
                </c:pt>
                <c:pt idx="151">
                  <c:v>539</c:v>
                </c:pt>
                <c:pt idx="152">
                  <c:v>540</c:v>
                </c:pt>
                <c:pt idx="153">
                  <c:v>541</c:v>
                </c:pt>
                <c:pt idx="154">
                  <c:v>542</c:v>
                </c:pt>
                <c:pt idx="155">
                  <c:v>543</c:v>
                </c:pt>
                <c:pt idx="156">
                  <c:v>544</c:v>
                </c:pt>
                <c:pt idx="157">
                  <c:v>545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551</c:v>
                </c:pt>
                <c:pt idx="164">
                  <c:v>552</c:v>
                </c:pt>
                <c:pt idx="165">
                  <c:v>553</c:v>
                </c:pt>
                <c:pt idx="166">
                  <c:v>554</c:v>
                </c:pt>
                <c:pt idx="167">
                  <c:v>555</c:v>
                </c:pt>
                <c:pt idx="168">
                  <c:v>556</c:v>
                </c:pt>
                <c:pt idx="169">
                  <c:v>557</c:v>
                </c:pt>
                <c:pt idx="170">
                  <c:v>558</c:v>
                </c:pt>
                <c:pt idx="171">
                  <c:v>559</c:v>
                </c:pt>
                <c:pt idx="172">
                  <c:v>560</c:v>
                </c:pt>
                <c:pt idx="173">
                  <c:v>561</c:v>
                </c:pt>
                <c:pt idx="174">
                  <c:v>562</c:v>
                </c:pt>
                <c:pt idx="175">
                  <c:v>563</c:v>
                </c:pt>
                <c:pt idx="176">
                  <c:v>564</c:v>
                </c:pt>
                <c:pt idx="177">
                  <c:v>565</c:v>
                </c:pt>
                <c:pt idx="178">
                  <c:v>566</c:v>
                </c:pt>
                <c:pt idx="179">
                  <c:v>567</c:v>
                </c:pt>
                <c:pt idx="180">
                  <c:v>568</c:v>
                </c:pt>
                <c:pt idx="181">
                  <c:v>569</c:v>
                </c:pt>
                <c:pt idx="182">
                  <c:v>570</c:v>
                </c:pt>
                <c:pt idx="183">
                  <c:v>571</c:v>
                </c:pt>
                <c:pt idx="184">
                  <c:v>572</c:v>
                </c:pt>
                <c:pt idx="185">
                  <c:v>573</c:v>
                </c:pt>
                <c:pt idx="186">
                  <c:v>574</c:v>
                </c:pt>
                <c:pt idx="187">
                  <c:v>575</c:v>
                </c:pt>
                <c:pt idx="188">
                  <c:v>576</c:v>
                </c:pt>
                <c:pt idx="189">
                  <c:v>577</c:v>
                </c:pt>
              </c:numCache>
            </c:numRef>
          </c:xVal>
          <c:yVal>
            <c:numRef>
              <c:f>Graph!$E$390:$E$577</c:f>
              <c:numCache>
                <c:formatCode>General</c:formatCode>
                <c:ptCount val="188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6">
                  <c:v>4</c:v>
                </c:pt>
                <c:pt idx="1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69-4BDD-A435-88336F498D1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Graph!$A$389:$A$578</c:f>
              <c:numCache>
                <c:formatCode>General</c:formatCode>
                <c:ptCount val="190"/>
                <c:pt idx="0">
                  <c:v>388</c:v>
                </c:pt>
                <c:pt idx="1">
                  <c:v>389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395</c:v>
                </c:pt>
                <c:pt idx="8">
                  <c:v>396</c:v>
                </c:pt>
                <c:pt idx="9">
                  <c:v>397</c:v>
                </c:pt>
                <c:pt idx="10">
                  <c:v>398</c:v>
                </c:pt>
                <c:pt idx="11">
                  <c:v>399</c:v>
                </c:pt>
                <c:pt idx="12">
                  <c:v>400</c:v>
                </c:pt>
                <c:pt idx="13">
                  <c:v>401</c:v>
                </c:pt>
                <c:pt idx="14">
                  <c:v>402</c:v>
                </c:pt>
                <c:pt idx="15">
                  <c:v>403</c:v>
                </c:pt>
                <c:pt idx="16">
                  <c:v>404</c:v>
                </c:pt>
                <c:pt idx="17">
                  <c:v>405</c:v>
                </c:pt>
                <c:pt idx="18">
                  <c:v>406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410</c:v>
                </c:pt>
                <c:pt idx="23">
                  <c:v>411</c:v>
                </c:pt>
                <c:pt idx="24">
                  <c:v>412</c:v>
                </c:pt>
                <c:pt idx="25">
                  <c:v>413</c:v>
                </c:pt>
                <c:pt idx="26">
                  <c:v>414</c:v>
                </c:pt>
                <c:pt idx="27">
                  <c:v>415</c:v>
                </c:pt>
                <c:pt idx="28">
                  <c:v>416</c:v>
                </c:pt>
                <c:pt idx="29">
                  <c:v>417</c:v>
                </c:pt>
                <c:pt idx="30">
                  <c:v>418</c:v>
                </c:pt>
                <c:pt idx="31">
                  <c:v>419</c:v>
                </c:pt>
                <c:pt idx="32">
                  <c:v>420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424</c:v>
                </c:pt>
                <c:pt idx="37">
                  <c:v>425</c:v>
                </c:pt>
                <c:pt idx="38">
                  <c:v>426</c:v>
                </c:pt>
                <c:pt idx="39">
                  <c:v>427</c:v>
                </c:pt>
                <c:pt idx="40">
                  <c:v>428</c:v>
                </c:pt>
                <c:pt idx="41">
                  <c:v>429</c:v>
                </c:pt>
                <c:pt idx="42">
                  <c:v>430</c:v>
                </c:pt>
                <c:pt idx="43">
                  <c:v>431</c:v>
                </c:pt>
                <c:pt idx="44">
                  <c:v>432</c:v>
                </c:pt>
                <c:pt idx="45">
                  <c:v>433</c:v>
                </c:pt>
                <c:pt idx="46">
                  <c:v>434</c:v>
                </c:pt>
                <c:pt idx="47">
                  <c:v>435</c:v>
                </c:pt>
                <c:pt idx="48">
                  <c:v>436</c:v>
                </c:pt>
                <c:pt idx="49">
                  <c:v>437</c:v>
                </c:pt>
                <c:pt idx="50">
                  <c:v>438</c:v>
                </c:pt>
                <c:pt idx="51">
                  <c:v>439</c:v>
                </c:pt>
                <c:pt idx="52">
                  <c:v>440</c:v>
                </c:pt>
                <c:pt idx="53">
                  <c:v>441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445</c:v>
                </c:pt>
                <c:pt idx="58">
                  <c:v>446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450</c:v>
                </c:pt>
                <c:pt idx="63">
                  <c:v>451</c:v>
                </c:pt>
                <c:pt idx="64">
                  <c:v>452</c:v>
                </c:pt>
                <c:pt idx="65">
                  <c:v>453</c:v>
                </c:pt>
                <c:pt idx="66">
                  <c:v>454</c:v>
                </c:pt>
                <c:pt idx="67">
                  <c:v>455</c:v>
                </c:pt>
                <c:pt idx="68">
                  <c:v>456</c:v>
                </c:pt>
                <c:pt idx="69">
                  <c:v>457</c:v>
                </c:pt>
                <c:pt idx="70">
                  <c:v>458</c:v>
                </c:pt>
                <c:pt idx="71">
                  <c:v>459</c:v>
                </c:pt>
                <c:pt idx="72">
                  <c:v>460</c:v>
                </c:pt>
                <c:pt idx="73">
                  <c:v>461</c:v>
                </c:pt>
                <c:pt idx="74">
                  <c:v>462</c:v>
                </c:pt>
                <c:pt idx="75">
                  <c:v>463</c:v>
                </c:pt>
                <c:pt idx="76">
                  <c:v>464</c:v>
                </c:pt>
                <c:pt idx="77">
                  <c:v>465</c:v>
                </c:pt>
                <c:pt idx="78">
                  <c:v>466</c:v>
                </c:pt>
                <c:pt idx="79">
                  <c:v>467</c:v>
                </c:pt>
                <c:pt idx="80">
                  <c:v>468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476</c:v>
                </c:pt>
                <c:pt idx="89">
                  <c:v>477</c:v>
                </c:pt>
                <c:pt idx="90">
                  <c:v>478</c:v>
                </c:pt>
                <c:pt idx="91">
                  <c:v>479</c:v>
                </c:pt>
                <c:pt idx="92">
                  <c:v>480</c:v>
                </c:pt>
                <c:pt idx="93">
                  <c:v>481</c:v>
                </c:pt>
                <c:pt idx="94">
                  <c:v>482</c:v>
                </c:pt>
                <c:pt idx="95">
                  <c:v>483</c:v>
                </c:pt>
                <c:pt idx="96">
                  <c:v>484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488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492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497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504</c:v>
                </c:pt>
                <c:pt idx="117">
                  <c:v>505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513</c:v>
                </c:pt>
                <c:pt idx="126">
                  <c:v>514</c:v>
                </c:pt>
                <c:pt idx="127">
                  <c:v>515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519</c:v>
                </c:pt>
                <c:pt idx="132">
                  <c:v>520</c:v>
                </c:pt>
                <c:pt idx="133">
                  <c:v>521</c:v>
                </c:pt>
                <c:pt idx="134">
                  <c:v>522</c:v>
                </c:pt>
                <c:pt idx="135">
                  <c:v>523</c:v>
                </c:pt>
                <c:pt idx="136">
                  <c:v>524</c:v>
                </c:pt>
                <c:pt idx="137">
                  <c:v>525</c:v>
                </c:pt>
                <c:pt idx="138">
                  <c:v>526</c:v>
                </c:pt>
                <c:pt idx="139">
                  <c:v>527</c:v>
                </c:pt>
                <c:pt idx="140">
                  <c:v>528</c:v>
                </c:pt>
                <c:pt idx="141">
                  <c:v>529</c:v>
                </c:pt>
                <c:pt idx="142">
                  <c:v>530</c:v>
                </c:pt>
                <c:pt idx="143">
                  <c:v>531</c:v>
                </c:pt>
                <c:pt idx="144">
                  <c:v>532</c:v>
                </c:pt>
                <c:pt idx="145">
                  <c:v>533</c:v>
                </c:pt>
                <c:pt idx="146">
                  <c:v>534</c:v>
                </c:pt>
                <c:pt idx="147">
                  <c:v>535</c:v>
                </c:pt>
                <c:pt idx="148">
                  <c:v>536</c:v>
                </c:pt>
                <c:pt idx="149">
                  <c:v>537</c:v>
                </c:pt>
                <c:pt idx="150">
                  <c:v>538</c:v>
                </c:pt>
                <c:pt idx="151">
                  <c:v>539</c:v>
                </c:pt>
                <c:pt idx="152">
                  <c:v>540</c:v>
                </c:pt>
                <c:pt idx="153">
                  <c:v>541</c:v>
                </c:pt>
                <c:pt idx="154">
                  <c:v>542</c:v>
                </c:pt>
                <c:pt idx="155">
                  <c:v>543</c:v>
                </c:pt>
                <c:pt idx="156">
                  <c:v>544</c:v>
                </c:pt>
                <c:pt idx="157">
                  <c:v>545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551</c:v>
                </c:pt>
                <c:pt idx="164">
                  <c:v>552</c:v>
                </c:pt>
                <c:pt idx="165">
                  <c:v>553</c:v>
                </c:pt>
                <c:pt idx="166">
                  <c:v>554</c:v>
                </c:pt>
                <c:pt idx="167">
                  <c:v>555</c:v>
                </c:pt>
                <c:pt idx="168">
                  <c:v>556</c:v>
                </c:pt>
                <c:pt idx="169">
                  <c:v>557</c:v>
                </c:pt>
                <c:pt idx="170">
                  <c:v>558</c:v>
                </c:pt>
                <c:pt idx="171">
                  <c:v>559</c:v>
                </c:pt>
                <c:pt idx="172">
                  <c:v>560</c:v>
                </c:pt>
                <c:pt idx="173">
                  <c:v>561</c:v>
                </c:pt>
                <c:pt idx="174">
                  <c:v>562</c:v>
                </c:pt>
                <c:pt idx="175">
                  <c:v>563</c:v>
                </c:pt>
                <c:pt idx="176">
                  <c:v>564</c:v>
                </c:pt>
                <c:pt idx="177">
                  <c:v>565</c:v>
                </c:pt>
                <c:pt idx="178">
                  <c:v>566</c:v>
                </c:pt>
                <c:pt idx="179">
                  <c:v>567</c:v>
                </c:pt>
                <c:pt idx="180">
                  <c:v>568</c:v>
                </c:pt>
                <c:pt idx="181">
                  <c:v>569</c:v>
                </c:pt>
                <c:pt idx="182">
                  <c:v>570</c:v>
                </c:pt>
                <c:pt idx="183">
                  <c:v>571</c:v>
                </c:pt>
                <c:pt idx="184">
                  <c:v>572</c:v>
                </c:pt>
                <c:pt idx="185">
                  <c:v>573</c:v>
                </c:pt>
                <c:pt idx="186">
                  <c:v>574</c:v>
                </c:pt>
                <c:pt idx="187">
                  <c:v>575</c:v>
                </c:pt>
                <c:pt idx="188">
                  <c:v>576</c:v>
                </c:pt>
                <c:pt idx="189">
                  <c:v>577</c:v>
                </c:pt>
              </c:numCache>
            </c:numRef>
          </c:xVal>
          <c:yVal>
            <c:numRef>
              <c:f>Graph!$G$390:$G$577</c:f>
              <c:numCache>
                <c:formatCode>General</c:formatCode>
                <c:ptCount val="18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69-4BDD-A435-88336F498D1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Graph!$A$389:$A$578</c:f>
              <c:numCache>
                <c:formatCode>General</c:formatCode>
                <c:ptCount val="190"/>
                <c:pt idx="0">
                  <c:v>388</c:v>
                </c:pt>
                <c:pt idx="1">
                  <c:v>389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394</c:v>
                </c:pt>
                <c:pt idx="7">
                  <c:v>395</c:v>
                </c:pt>
                <c:pt idx="8">
                  <c:v>396</c:v>
                </c:pt>
                <c:pt idx="9">
                  <c:v>397</c:v>
                </c:pt>
                <c:pt idx="10">
                  <c:v>398</c:v>
                </c:pt>
                <c:pt idx="11">
                  <c:v>399</c:v>
                </c:pt>
                <c:pt idx="12">
                  <c:v>400</c:v>
                </c:pt>
                <c:pt idx="13">
                  <c:v>401</c:v>
                </c:pt>
                <c:pt idx="14">
                  <c:v>402</c:v>
                </c:pt>
                <c:pt idx="15">
                  <c:v>403</c:v>
                </c:pt>
                <c:pt idx="16">
                  <c:v>404</c:v>
                </c:pt>
                <c:pt idx="17">
                  <c:v>405</c:v>
                </c:pt>
                <c:pt idx="18">
                  <c:v>406</c:v>
                </c:pt>
                <c:pt idx="19">
                  <c:v>407</c:v>
                </c:pt>
                <c:pt idx="20">
                  <c:v>408</c:v>
                </c:pt>
                <c:pt idx="21">
                  <c:v>409</c:v>
                </c:pt>
                <c:pt idx="22">
                  <c:v>410</c:v>
                </c:pt>
                <c:pt idx="23">
                  <c:v>411</c:v>
                </c:pt>
                <c:pt idx="24">
                  <c:v>412</c:v>
                </c:pt>
                <c:pt idx="25">
                  <c:v>413</c:v>
                </c:pt>
                <c:pt idx="26">
                  <c:v>414</c:v>
                </c:pt>
                <c:pt idx="27">
                  <c:v>415</c:v>
                </c:pt>
                <c:pt idx="28">
                  <c:v>416</c:v>
                </c:pt>
                <c:pt idx="29">
                  <c:v>417</c:v>
                </c:pt>
                <c:pt idx="30">
                  <c:v>418</c:v>
                </c:pt>
                <c:pt idx="31">
                  <c:v>419</c:v>
                </c:pt>
                <c:pt idx="32">
                  <c:v>420</c:v>
                </c:pt>
                <c:pt idx="33">
                  <c:v>421</c:v>
                </c:pt>
                <c:pt idx="34">
                  <c:v>422</c:v>
                </c:pt>
                <c:pt idx="35">
                  <c:v>423</c:v>
                </c:pt>
                <c:pt idx="36">
                  <c:v>424</c:v>
                </c:pt>
                <c:pt idx="37">
                  <c:v>425</c:v>
                </c:pt>
                <c:pt idx="38">
                  <c:v>426</c:v>
                </c:pt>
                <c:pt idx="39">
                  <c:v>427</c:v>
                </c:pt>
                <c:pt idx="40">
                  <c:v>428</c:v>
                </c:pt>
                <c:pt idx="41">
                  <c:v>429</c:v>
                </c:pt>
                <c:pt idx="42">
                  <c:v>430</c:v>
                </c:pt>
                <c:pt idx="43">
                  <c:v>431</c:v>
                </c:pt>
                <c:pt idx="44">
                  <c:v>432</c:v>
                </c:pt>
                <c:pt idx="45">
                  <c:v>433</c:v>
                </c:pt>
                <c:pt idx="46">
                  <c:v>434</c:v>
                </c:pt>
                <c:pt idx="47">
                  <c:v>435</c:v>
                </c:pt>
                <c:pt idx="48">
                  <c:v>436</c:v>
                </c:pt>
                <c:pt idx="49">
                  <c:v>437</c:v>
                </c:pt>
                <c:pt idx="50">
                  <c:v>438</c:v>
                </c:pt>
                <c:pt idx="51">
                  <c:v>439</c:v>
                </c:pt>
                <c:pt idx="52">
                  <c:v>440</c:v>
                </c:pt>
                <c:pt idx="53">
                  <c:v>441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445</c:v>
                </c:pt>
                <c:pt idx="58">
                  <c:v>446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450</c:v>
                </c:pt>
                <c:pt idx="63">
                  <c:v>451</c:v>
                </c:pt>
                <c:pt idx="64">
                  <c:v>452</c:v>
                </c:pt>
                <c:pt idx="65">
                  <c:v>453</c:v>
                </c:pt>
                <c:pt idx="66">
                  <c:v>454</c:v>
                </c:pt>
                <c:pt idx="67">
                  <c:v>455</c:v>
                </c:pt>
                <c:pt idx="68">
                  <c:v>456</c:v>
                </c:pt>
                <c:pt idx="69">
                  <c:v>457</c:v>
                </c:pt>
                <c:pt idx="70">
                  <c:v>458</c:v>
                </c:pt>
                <c:pt idx="71">
                  <c:v>459</c:v>
                </c:pt>
                <c:pt idx="72">
                  <c:v>460</c:v>
                </c:pt>
                <c:pt idx="73">
                  <c:v>461</c:v>
                </c:pt>
                <c:pt idx="74">
                  <c:v>462</c:v>
                </c:pt>
                <c:pt idx="75">
                  <c:v>463</c:v>
                </c:pt>
                <c:pt idx="76">
                  <c:v>464</c:v>
                </c:pt>
                <c:pt idx="77">
                  <c:v>465</c:v>
                </c:pt>
                <c:pt idx="78">
                  <c:v>466</c:v>
                </c:pt>
                <c:pt idx="79">
                  <c:v>467</c:v>
                </c:pt>
                <c:pt idx="80">
                  <c:v>468</c:v>
                </c:pt>
                <c:pt idx="81">
                  <c:v>469</c:v>
                </c:pt>
                <c:pt idx="82">
                  <c:v>470</c:v>
                </c:pt>
                <c:pt idx="83">
                  <c:v>471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476</c:v>
                </c:pt>
                <c:pt idx="89">
                  <c:v>477</c:v>
                </c:pt>
                <c:pt idx="90">
                  <c:v>478</c:v>
                </c:pt>
                <c:pt idx="91">
                  <c:v>479</c:v>
                </c:pt>
                <c:pt idx="92">
                  <c:v>480</c:v>
                </c:pt>
                <c:pt idx="93">
                  <c:v>481</c:v>
                </c:pt>
                <c:pt idx="94">
                  <c:v>482</c:v>
                </c:pt>
                <c:pt idx="95">
                  <c:v>483</c:v>
                </c:pt>
                <c:pt idx="96">
                  <c:v>484</c:v>
                </c:pt>
                <c:pt idx="97">
                  <c:v>485</c:v>
                </c:pt>
                <c:pt idx="98">
                  <c:v>486</c:v>
                </c:pt>
                <c:pt idx="99">
                  <c:v>487</c:v>
                </c:pt>
                <c:pt idx="100">
                  <c:v>488</c:v>
                </c:pt>
                <c:pt idx="101">
                  <c:v>489</c:v>
                </c:pt>
                <c:pt idx="102">
                  <c:v>490</c:v>
                </c:pt>
                <c:pt idx="103">
                  <c:v>491</c:v>
                </c:pt>
                <c:pt idx="104">
                  <c:v>492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497</c:v>
                </c:pt>
                <c:pt idx="110">
                  <c:v>498</c:v>
                </c:pt>
                <c:pt idx="111">
                  <c:v>499</c:v>
                </c:pt>
                <c:pt idx="112">
                  <c:v>500</c:v>
                </c:pt>
                <c:pt idx="113">
                  <c:v>501</c:v>
                </c:pt>
                <c:pt idx="114">
                  <c:v>502</c:v>
                </c:pt>
                <c:pt idx="115">
                  <c:v>503</c:v>
                </c:pt>
                <c:pt idx="116">
                  <c:v>504</c:v>
                </c:pt>
                <c:pt idx="117">
                  <c:v>505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509</c:v>
                </c:pt>
                <c:pt idx="122">
                  <c:v>510</c:v>
                </c:pt>
                <c:pt idx="123">
                  <c:v>511</c:v>
                </c:pt>
                <c:pt idx="124">
                  <c:v>512</c:v>
                </c:pt>
                <c:pt idx="125">
                  <c:v>513</c:v>
                </c:pt>
                <c:pt idx="126">
                  <c:v>514</c:v>
                </c:pt>
                <c:pt idx="127">
                  <c:v>515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519</c:v>
                </c:pt>
                <c:pt idx="132">
                  <c:v>520</c:v>
                </c:pt>
                <c:pt idx="133">
                  <c:v>521</c:v>
                </c:pt>
                <c:pt idx="134">
                  <c:v>522</c:v>
                </c:pt>
                <c:pt idx="135">
                  <c:v>523</c:v>
                </c:pt>
                <c:pt idx="136">
                  <c:v>524</c:v>
                </c:pt>
                <c:pt idx="137">
                  <c:v>525</c:v>
                </c:pt>
                <c:pt idx="138">
                  <c:v>526</c:v>
                </c:pt>
                <c:pt idx="139">
                  <c:v>527</c:v>
                </c:pt>
                <c:pt idx="140">
                  <c:v>528</c:v>
                </c:pt>
                <c:pt idx="141">
                  <c:v>529</c:v>
                </c:pt>
                <c:pt idx="142">
                  <c:v>530</c:v>
                </c:pt>
                <c:pt idx="143">
                  <c:v>531</c:v>
                </c:pt>
                <c:pt idx="144">
                  <c:v>532</c:v>
                </c:pt>
                <c:pt idx="145">
                  <c:v>533</c:v>
                </c:pt>
                <c:pt idx="146">
                  <c:v>534</c:v>
                </c:pt>
                <c:pt idx="147">
                  <c:v>535</c:v>
                </c:pt>
                <c:pt idx="148">
                  <c:v>536</c:v>
                </c:pt>
                <c:pt idx="149">
                  <c:v>537</c:v>
                </c:pt>
                <c:pt idx="150">
                  <c:v>538</c:v>
                </c:pt>
                <c:pt idx="151">
                  <c:v>539</c:v>
                </c:pt>
                <c:pt idx="152">
                  <c:v>540</c:v>
                </c:pt>
                <c:pt idx="153">
                  <c:v>541</c:v>
                </c:pt>
                <c:pt idx="154">
                  <c:v>542</c:v>
                </c:pt>
                <c:pt idx="155">
                  <c:v>543</c:v>
                </c:pt>
                <c:pt idx="156">
                  <c:v>544</c:v>
                </c:pt>
                <c:pt idx="157">
                  <c:v>545</c:v>
                </c:pt>
                <c:pt idx="158">
                  <c:v>546</c:v>
                </c:pt>
                <c:pt idx="159">
                  <c:v>547</c:v>
                </c:pt>
                <c:pt idx="160">
                  <c:v>548</c:v>
                </c:pt>
                <c:pt idx="161">
                  <c:v>549</c:v>
                </c:pt>
                <c:pt idx="162">
                  <c:v>550</c:v>
                </c:pt>
                <c:pt idx="163">
                  <c:v>551</c:v>
                </c:pt>
                <c:pt idx="164">
                  <c:v>552</c:v>
                </c:pt>
                <c:pt idx="165">
                  <c:v>553</c:v>
                </c:pt>
                <c:pt idx="166">
                  <c:v>554</c:v>
                </c:pt>
                <c:pt idx="167">
                  <c:v>555</c:v>
                </c:pt>
                <c:pt idx="168">
                  <c:v>556</c:v>
                </c:pt>
                <c:pt idx="169">
                  <c:v>557</c:v>
                </c:pt>
                <c:pt idx="170">
                  <c:v>558</c:v>
                </c:pt>
                <c:pt idx="171">
                  <c:v>559</c:v>
                </c:pt>
                <c:pt idx="172">
                  <c:v>560</c:v>
                </c:pt>
                <c:pt idx="173">
                  <c:v>561</c:v>
                </c:pt>
                <c:pt idx="174">
                  <c:v>562</c:v>
                </c:pt>
                <c:pt idx="175">
                  <c:v>563</c:v>
                </c:pt>
                <c:pt idx="176">
                  <c:v>564</c:v>
                </c:pt>
                <c:pt idx="177">
                  <c:v>565</c:v>
                </c:pt>
                <c:pt idx="178">
                  <c:v>566</c:v>
                </c:pt>
                <c:pt idx="179">
                  <c:v>567</c:v>
                </c:pt>
                <c:pt idx="180">
                  <c:v>568</c:v>
                </c:pt>
                <c:pt idx="181">
                  <c:v>569</c:v>
                </c:pt>
                <c:pt idx="182">
                  <c:v>570</c:v>
                </c:pt>
                <c:pt idx="183">
                  <c:v>571</c:v>
                </c:pt>
                <c:pt idx="184">
                  <c:v>572</c:v>
                </c:pt>
                <c:pt idx="185">
                  <c:v>573</c:v>
                </c:pt>
                <c:pt idx="186">
                  <c:v>574</c:v>
                </c:pt>
                <c:pt idx="187">
                  <c:v>575</c:v>
                </c:pt>
                <c:pt idx="188">
                  <c:v>576</c:v>
                </c:pt>
                <c:pt idx="189">
                  <c:v>577</c:v>
                </c:pt>
              </c:numCache>
            </c:numRef>
          </c:xVal>
          <c:yVal>
            <c:numRef>
              <c:f>Graph!$H$390:$H$577</c:f>
              <c:numCache>
                <c:formatCode>General</c:formatCode>
                <c:ptCount val="18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69-4BDD-A435-88336F49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70159"/>
        <c:axId val="1656870639"/>
      </c:scatterChart>
      <c:valAx>
        <c:axId val="1656870159"/>
        <c:scaling>
          <c:orientation val="minMax"/>
          <c:max val="577"/>
          <c:min val="388"/>
        </c:scaling>
        <c:delete val="0"/>
        <c:axPos val="b"/>
        <c:numFmt formatCode="General" sourceLinked="1"/>
        <c:majorTickMark val="out"/>
        <c:minorTickMark val="none"/>
        <c:tickLblPos val="nextTo"/>
        <c:crossAx val="1656870639"/>
        <c:crosses val="autoZero"/>
        <c:crossBetween val="midCat"/>
      </c:valAx>
      <c:valAx>
        <c:axId val="1656870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870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Graph!$A$580:$A$783</c:f>
              <c:numCache>
                <c:formatCode>General</c:formatCode>
                <c:ptCount val="204"/>
                <c:pt idx="0">
                  <c:v>579</c:v>
                </c:pt>
                <c:pt idx="1">
                  <c:v>580</c:v>
                </c:pt>
                <c:pt idx="2">
                  <c:v>581</c:v>
                </c:pt>
                <c:pt idx="3">
                  <c:v>582</c:v>
                </c:pt>
                <c:pt idx="4">
                  <c:v>583</c:v>
                </c:pt>
                <c:pt idx="5">
                  <c:v>584</c:v>
                </c:pt>
                <c:pt idx="6">
                  <c:v>585</c:v>
                </c:pt>
                <c:pt idx="7">
                  <c:v>586</c:v>
                </c:pt>
                <c:pt idx="8">
                  <c:v>587</c:v>
                </c:pt>
                <c:pt idx="9">
                  <c:v>588</c:v>
                </c:pt>
                <c:pt idx="10">
                  <c:v>589</c:v>
                </c:pt>
                <c:pt idx="11">
                  <c:v>590</c:v>
                </c:pt>
                <c:pt idx="12">
                  <c:v>591</c:v>
                </c:pt>
                <c:pt idx="13">
                  <c:v>592</c:v>
                </c:pt>
                <c:pt idx="14">
                  <c:v>593</c:v>
                </c:pt>
                <c:pt idx="15">
                  <c:v>594</c:v>
                </c:pt>
                <c:pt idx="16">
                  <c:v>595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600</c:v>
                </c:pt>
                <c:pt idx="22">
                  <c:v>601</c:v>
                </c:pt>
                <c:pt idx="23">
                  <c:v>602</c:v>
                </c:pt>
                <c:pt idx="24">
                  <c:v>603</c:v>
                </c:pt>
                <c:pt idx="25">
                  <c:v>604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610</c:v>
                </c:pt>
                <c:pt idx="32">
                  <c:v>611</c:v>
                </c:pt>
                <c:pt idx="33">
                  <c:v>612</c:v>
                </c:pt>
                <c:pt idx="34">
                  <c:v>613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617</c:v>
                </c:pt>
                <c:pt idx="39">
                  <c:v>618</c:v>
                </c:pt>
                <c:pt idx="40">
                  <c:v>619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655</c:v>
                </c:pt>
                <c:pt idx="77">
                  <c:v>656</c:v>
                </c:pt>
                <c:pt idx="78">
                  <c:v>657</c:v>
                </c:pt>
                <c:pt idx="79">
                  <c:v>658</c:v>
                </c:pt>
                <c:pt idx="80">
                  <c:v>659</c:v>
                </c:pt>
                <c:pt idx="81">
                  <c:v>660</c:v>
                </c:pt>
                <c:pt idx="82">
                  <c:v>661</c:v>
                </c:pt>
                <c:pt idx="83">
                  <c:v>662</c:v>
                </c:pt>
                <c:pt idx="84">
                  <c:v>663</c:v>
                </c:pt>
                <c:pt idx="85">
                  <c:v>664</c:v>
                </c:pt>
                <c:pt idx="86">
                  <c:v>665</c:v>
                </c:pt>
                <c:pt idx="87">
                  <c:v>666</c:v>
                </c:pt>
                <c:pt idx="88">
                  <c:v>667</c:v>
                </c:pt>
                <c:pt idx="89">
                  <c:v>668</c:v>
                </c:pt>
                <c:pt idx="90">
                  <c:v>669</c:v>
                </c:pt>
                <c:pt idx="91">
                  <c:v>670</c:v>
                </c:pt>
                <c:pt idx="92">
                  <c:v>671</c:v>
                </c:pt>
                <c:pt idx="93">
                  <c:v>672</c:v>
                </c:pt>
                <c:pt idx="94">
                  <c:v>673</c:v>
                </c:pt>
                <c:pt idx="95">
                  <c:v>674</c:v>
                </c:pt>
                <c:pt idx="96">
                  <c:v>675</c:v>
                </c:pt>
                <c:pt idx="97">
                  <c:v>676</c:v>
                </c:pt>
                <c:pt idx="98">
                  <c:v>677</c:v>
                </c:pt>
                <c:pt idx="99">
                  <c:v>678</c:v>
                </c:pt>
                <c:pt idx="100">
                  <c:v>679</c:v>
                </c:pt>
                <c:pt idx="101">
                  <c:v>680</c:v>
                </c:pt>
                <c:pt idx="102">
                  <c:v>681</c:v>
                </c:pt>
                <c:pt idx="103">
                  <c:v>682</c:v>
                </c:pt>
                <c:pt idx="104">
                  <c:v>683</c:v>
                </c:pt>
                <c:pt idx="105">
                  <c:v>684</c:v>
                </c:pt>
                <c:pt idx="106">
                  <c:v>685</c:v>
                </c:pt>
                <c:pt idx="107">
                  <c:v>686</c:v>
                </c:pt>
                <c:pt idx="108">
                  <c:v>687</c:v>
                </c:pt>
                <c:pt idx="109">
                  <c:v>688</c:v>
                </c:pt>
                <c:pt idx="110">
                  <c:v>689</c:v>
                </c:pt>
                <c:pt idx="111">
                  <c:v>690</c:v>
                </c:pt>
                <c:pt idx="112">
                  <c:v>691</c:v>
                </c:pt>
                <c:pt idx="113">
                  <c:v>692</c:v>
                </c:pt>
                <c:pt idx="114">
                  <c:v>693</c:v>
                </c:pt>
                <c:pt idx="115">
                  <c:v>694</c:v>
                </c:pt>
                <c:pt idx="116">
                  <c:v>695</c:v>
                </c:pt>
                <c:pt idx="117">
                  <c:v>696</c:v>
                </c:pt>
                <c:pt idx="118">
                  <c:v>697</c:v>
                </c:pt>
                <c:pt idx="119">
                  <c:v>698</c:v>
                </c:pt>
                <c:pt idx="120">
                  <c:v>699</c:v>
                </c:pt>
                <c:pt idx="121">
                  <c:v>700</c:v>
                </c:pt>
                <c:pt idx="122">
                  <c:v>701</c:v>
                </c:pt>
                <c:pt idx="123">
                  <c:v>702</c:v>
                </c:pt>
                <c:pt idx="124">
                  <c:v>703</c:v>
                </c:pt>
                <c:pt idx="125">
                  <c:v>704</c:v>
                </c:pt>
                <c:pt idx="126">
                  <c:v>705</c:v>
                </c:pt>
                <c:pt idx="127">
                  <c:v>706</c:v>
                </c:pt>
                <c:pt idx="128">
                  <c:v>707</c:v>
                </c:pt>
                <c:pt idx="129">
                  <c:v>708</c:v>
                </c:pt>
                <c:pt idx="130">
                  <c:v>709</c:v>
                </c:pt>
                <c:pt idx="131">
                  <c:v>710</c:v>
                </c:pt>
                <c:pt idx="132">
                  <c:v>711</c:v>
                </c:pt>
                <c:pt idx="133">
                  <c:v>712</c:v>
                </c:pt>
                <c:pt idx="134">
                  <c:v>713</c:v>
                </c:pt>
                <c:pt idx="135">
                  <c:v>714</c:v>
                </c:pt>
                <c:pt idx="136">
                  <c:v>715</c:v>
                </c:pt>
                <c:pt idx="137">
                  <c:v>716</c:v>
                </c:pt>
                <c:pt idx="138">
                  <c:v>717</c:v>
                </c:pt>
                <c:pt idx="139">
                  <c:v>718</c:v>
                </c:pt>
                <c:pt idx="140">
                  <c:v>719</c:v>
                </c:pt>
                <c:pt idx="141">
                  <c:v>720</c:v>
                </c:pt>
                <c:pt idx="142">
                  <c:v>721</c:v>
                </c:pt>
                <c:pt idx="143">
                  <c:v>722</c:v>
                </c:pt>
                <c:pt idx="144">
                  <c:v>723</c:v>
                </c:pt>
                <c:pt idx="145">
                  <c:v>724</c:v>
                </c:pt>
                <c:pt idx="146">
                  <c:v>725</c:v>
                </c:pt>
                <c:pt idx="147">
                  <c:v>726</c:v>
                </c:pt>
                <c:pt idx="148">
                  <c:v>727</c:v>
                </c:pt>
                <c:pt idx="149">
                  <c:v>728</c:v>
                </c:pt>
                <c:pt idx="150">
                  <c:v>729</c:v>
                </c:pt>
                <c:pt idx="151">
                  <c:v>730</c:v>
                </c:pt>
                <c:pt idx="152">
                  <c:v>731</c:v>
                </c:pt>
                <c:pt idx="153">
                  <c:v>732</c:v>
                </c:pt>
                <c:pt idx="154">
                  <c:v>733</c:v>
                </c:pt>
                <c:pt idx="155">
                  <c:v>734</c:v>
                </c:pt>
                <c:pt idx="156">
                  <c:v>735</c:v>
                </c:pt>
                <c:pt idx="157">
                  <c:v>736</c:v>
                </c:pt>
                <c:pt idx="158">
                  <c:v>737</c:v>
                </c:pt>
                <c:pt idx="159">
                  <c:v>738</c:v>
                </c:pt>
                <c:pt idx="160">
                  <c:v>739</c:v>
                </c:pt>
                <c:pt idx="161">
                  <c:v>740</c:v>
                </c:pt>
                <c:pt idx="162">
                  <c:v>741</c:v>
                </c:pt>
                <c:pt idx="163">
                  <c:v>742</c:v>
                </c:pt>
                <c:pt idx="164">
                  <c:v>743</c:v>
                </c:pt>
                <c:pt idx="165">
                  <c:v>744</c:v>
                </c:pt>
                <c:pt idx="166">
                  <c:v>745</c:v>
                </c:pt>
                <c:pt idx="167">
                  <c:v>746</c:v>
                </c:pt>
                <c:pt idx="168">
                  <c:v>747</c:v>
                </c:pt>
                <c:pt idx="169">
                  <c:v>748</c:v>
                </c:pt>
                <c:pt idx="170">
                  <c:v>749</c:v>
                </c:pt>
                <c:pt idx="171">
                  <c:v>750</c:v>
                </c:pt>
                <c:pt idx="172">
                  <c:v>751</c:v>
                </c:pt>
                <c:pt idx="173">
                  <c:v>752</c:v>
                </c:pt>
                <c:pt idx="174">
                  <c:v>753</c:v>
                </c:pt>
                <c:pt idx="175">
                  <c:v>754</c:v>
                </c:pt>
                <c:pt idx="176">
                  <c:v>755</c:v>
                </c:pt>
                <c:pt idx="177">
                  <c:v>756</c:v>
                </c:pt>
                <c:pt idx="178">
                  <c:v>757</c:v>
                </c:pt>
                <c:pt idx="179">
                  <c:v>758</c:v>
                </c:pt>
                <c:pt idx="180">
                  <c:v>759</c:v>
                </c:pt>
                <c:pt idx="181">
                  <c:v>760</c:v>
                </c:pt>
                <c:pt idx="182">
                  <c:v>761</c:v>
                </c:pt>
                <c:pt idx="183">
                  <c:v>762</c:v>
                </c:pt>
                <c:pt idx="184">
                  <c:v>763</c:v>
                </c:pt>
                <c:pt idx="185">
                  <c:v>764</c:v>
                </c:pt>
                <c:pt idx="186">
                  <c:v>765</c:v>
                </c:pt>
                <c:pt idx="187">
                  <c:v>766</c:v>
                </c:pt>
                <c:pt idx="188">
                  <c:v>767</c:v>
                </c:pt>
                <c:pt idx="189">
                  <c:v>768</c:v>
                </c:pt>
                <c:pt idx="190">
                  <c:v>769</c:v>
                </c:pt>
                <c:pt idx="191">
                  <c:v>770</c:v>
                </c:pt>
                <c:pt idx="192">
                  <c:v>771</c:v>
                </c:pt>
                <c:pt idx="193">
                  <c:v>772</c:v>
                </c:pt>
                <c:pt idx="194">
                  <c:v>773</c:v>
                </c:pt>
                <c:pt idx="195">
                  <c:v>774</c:v>
                </c:pt>
                <c:pt idx="196">
                  <c:v>775</c:v>
                </c:pt>
                <c:pt idx="197">
                  <c:v>776</c:v>
                </c:pt>
                <c:pt idx="198">
                  <c:v>777</c:v>
                </c:pt>
                <c:pt idx="199">
                  <c:v>778</c:v>
                </c:pt>
                <c:pt idx="200">
                  <c:v>779</c:v>
                </c:pt>
                <c:pt idx="201">
                  <c:v>780</c:v>
                </c:pt>
                <c:pt idx="202">
                  <c:v>781</c:v>
                </c:pt>
                <c:pt idx="203">
                  <c:v>782</c:v>
                </c:pt>
              </c:numCache>
            </c:numRef>
          </c:xVal>
          <c:yVal>
            <c:numRef>
              <c:f>Graph!$D$581:$D$782</c:f>
              <c:numCache>
                <c:formatCode>General</c:formatCode>
                <c:ptCount val="202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C-40F5-A9B6-F699434A487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Graph!$A$580:$A$783</c:f>
              <c:numCache>
                <c:formatCode>General</c:formatCode>
                <c:ptCount val="204"/>
                <c:pt idx="0">
                  <c:v>579</c:v>
                </c:pt>
                <c:pt idx="1">
                  <c:v>580</c:v>
                </c:pt>
                <c:pt idx="2">
                  <c:v>581</c:v>
                </c:pt>
                <c:pt idx="3">
                  <c:v>582</c:v>
                </c:pt>
                <c:pt idx="4">
                  <c:v>583</c:v>
                </c:pt>
                <c:pt idx="5">
                  <c:v>584</c:v>
                </c:pt>
                <c:pt idx="6">
                  <c:v>585</c:v>
                </c:pt>
                <c:pt idx="7">
                  <c:v>586</c:v>
                </c:pt>
                <c:pt idx="8">
                  <c:v>587</c:v>
                </c:pt>
                <c:pt idx="9">
                  <c:v>588</c:v>
                </c:pt>
                <c:pt idx="10">
                  <c:v>589</c:v>
                </c:pt>
                <c:pt idx="11">
                  <c:v>590</c:v>
                </c:pt>
                <c:pt idx="12">
                  <c:v>591</c:v>
                </c:pt>
                <c:pt idx="13">
                  <c:v>592</c:v>
                </c:pt>
                <c:pt idx="14">
                  <c:v>593</c:v>
                </c:pt>
                <c:pt idx="15">
                  <c:v>594</c:v>
                </c:pt>
                <c:pt idx="16">
                  <c:v>595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600</c:v>
                </c:pt>
                <c:pt idx="22">
                  <c:v>601</c:v>
                </c:pt>
                <c:pt idx="23">
                  <c:v>602</c:v>
                </c:pt>
                <c:pt idx="24">
                  <c:v>603</c:v>
                </c:pt>
                <c:pt idx="25">
                  <c:v>604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610</c:v>
                </c:pt>
                <c:pt idx="32">
                  <c:v>611</c:v>
                </c:pt>
                <c:pt idx="33">
                  <c:v>612</c:v>
                </c:pt>
                <c:pt idx="34">
                  <c:v>613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617</c:v>
                </c:pt>
                <c:pt idx="39">
                  <c:v>618</c:v>
                </c:pt>
                <c:pt idx="40">
                  <c:v>619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655</c:v>
                </c:pt>
                <c:pt idx="77">
                  <c:v>656</c:v>
                </c:pt>
                <c:pt idx="78">
                  <c:v>657</c:v>
                </c:pt>
                <c:pt idx="79">
                  <c:v>658</c:v>
                </c:pt>
                <c:pt idx="80">
                  <c:v>659</c:v>
                </c:pt>
                <c:pt idx="81">
                  <c:v>660</c:v>
                </c:pt>
                <c:pt idx="82">
                  <c:v>661</c:v>
                </c:pt>
                <c:pt idx="83">
                  <c:v>662</c:v>
                </c:pt>
                <c:pt idx="84">
                  <c:v>663</c:v>
                </c:pt>
                <c:pt idx="85">
                  <c:v>664</c:v>
                </c:pt>
                <c:pt idx="86">
                  <c:v>665</c:v>
                </c:pt>
                <c:pt idx="87">
                  <c:v>666</c:v>
                </c:pt>
                <c:pt idx="88">
                  <c:v>667</c:v>
                </c:pt>
                <c:pt idx="89">
                  <c:v>668</c:v>
                </c:pt>
                <c:pt idx="90">
                  <c:v>669</c:v>
                </c:pt>
                <c:pt idx="91">
                  <c:v>670</c:v>
                </c:pt>
                <c:pt idx="92">
                  <c:v>671</c:v>
                </c:pt>
                <c:pt idx="93">
                  <c:v>672</c:v>
                </c:pt>
                <c:pt idx="94">
                  <c:v>673</c:v>
                </c:pt>
                <c:pt idx="95">
                  <c:v>674</c:v>
                </c:pt>
                <c:pt idx="96">
                  <c:v>675</c:v>
                </c:pt>
                <c:pt idx="97">
                  <c:v>676</c:v>
                </c:pt>
                <c:pt idx="98">
                  <c:v>677</c:v>
                </c:pt>
                <c:pt idx="99">
                  <c:v>678</c:v>
                </c:pt>
                <c:pt idx="100">
                  <c:v>679</c:v>
                </c:pt>
                <c:pt idx="101">
                  <c:v>680</c:v>
                </c:pt>
                <c:pt idx="102">
                  <c:v>681</c:v>
                </c:pt>
                <c:pt idx="103">
                  <c:v>682</c:v>
                </c:pt>
                <c:pt idx="104">
                  <c:v>683</c:v>
                </c:pt>
                <c:pt idx="105">
                  <c:v>684</c:v>
                </c:pt>
                <c:pt idx="106">
                  <c:v>685</c:v>
                </c:pt>
                <c:pt idx="107">
                  <c:v>686</c:v>
                </c:pt>
                <c:pt idx="108">
                  <c:v>687</c:v>
                </c:pt>
                <c:pt idx="109">
                  <c:v>688</c:v>
                </c:pt>
                <c:pt idx="110">
                  <c:v>689</c:v>
                </c:pt>
                <c:pt idx="111">
                  <c:v>690</c:v>
                </c:pt>
                <c:pt idx="112">
                  <c:v>691</c:v>
                </c:pt>
                <c:pt idx="113">
                  <c:v>692</c:v>
                </c:pt>
                <c:pt idx="114">
                  <c:v>693</c:v>
                </c:pt>
                <c:pt idx="115">
                  <c:v>694</c:v>
                </c:pt>
                <c:pt idx="116">
                  <c:v>695</c:v>
                </c:pt>
                <c:pt idx="117">
                  <c:v>696</c:v>
                </c:pt>
                <c:pt idx="118">
                  <c:v>697</c:v>
                </c:pt>
                <c:pt idx="119">
                  <c:v>698</c:v>
                </c:pt>
                <c:pt idx="120">
                  <c:v>699</c:v>
                </c:pt>
                <c:pt idx="121">
                  <c:v>700</c:v>
                </c:pt>
                <c:pt idx="122">
                  <c:v>701</c:v>
                </c:pt>
                <c:pt idx="123">
                  <c:v>702</c:v>
                </c:pt>
                <c:pt idx="124">
                  <c:v>703</c:v>
                </c:pt>
                <c:pt idx="125">
                  <c:v>704</c:v>
                </c:pt>
                <c:pt idx="126">
                  <c:v>705</c:v>
                </c:pt>
                <c:pt idx="127">
                  <c:v>706</c:v>
                </c:pt>
                <c:pt idx="128">
                  <c:v>707</c:v>
                </c:pt>
                <c:pt idx="129">
                  <c:v>708</c:v>
                </c:pt>
                <c:pt idx="130">
                  <c:v>709</c:v>
                </c:pt>
                <c:pt idx="131">
                  <c:v>710</c:v>
                </c:pt>
                <c:pt idx="132">
                  <c:v>711</c:v>
                </c:pt>
                <c:pt idx="133">
                  <c:v>712</c:v>
                </c:pt>
                <c:pt idx="134">
                  <c:v>713</c:v>
                </c:pt>
                <c:pt idx="135">
                  <c:v>714</c:v>
                </c:pt>
                <c:pt idx="136">
                  <c:v>715</c:v>
                </c:pt>
                <c:pt idx="137">
                  <c:v>716</c:v>
                </c:pt>
                <c:pt idx="138">
                  <c:v>717</c:v>
                </c:pt>
                <c:pt idx="139">
                  <c:v>718</c:v>
                </c:pt>
                <c:pt idx="140">
                  <c:v>719</c:v>
                </c:pt>
                <c:pt idx="141">
                  <c:v>720</c:v>
                </c:pt>
                <c:pt idx="142">
                  <c:v>721</c:v>
                </c:pt>
                <c:pt idx="143">
                  <c:v>722</c:v>
                </c:pt>
                <c:pt idx="144">
                  <c:v>723</c:v>
                </c:pt>
                <c:pt idx="145">
                  <c:v>724</c:v>
                </c:pt>
                <c:pt idx="146">
                  <c:v>725</c:v>
                </c:pt>
                <c:pt idx="147">
                  <c:v>726</c:v>
                </c:pt>
                <c:pt idx="148">
                  <c:v>727</c:v>
                </c:pt>
                <c:pt idx="149">
                  <c:v>728</c:v>
                </c:pt>
                <c:pt idx="150">
                  <c:v>729</c:v>
                </c:pt>
                <c:pt idx="151">
                  <c:v>730</c:v>
                </c:pt>
                <c:pt idx="152">
                  <c:v>731</c:v>
                </c:pt>
                <c:pt idx="153">
                  <c:v>732</c:v>
                </c:pt>
                <c:pt idx="154">
                  <c:v>733</c:v>
                </c:pt>
                <c:pt idx="155">
                  <c:v>734</c:v>
                </c:pt>
                <c:pt idx="156">
                  <c:v>735</c:v>
                </c:pt>
                <c:pt idx="157">
                  <c:v>736</c:v>
                </c:pt>
                <c:pt idx="158">
                  <c:v>737</c:v>
                </c:pt>
                <c:pt idx="159">
                  <c:v>738</c:v>
                </c:pt>
                <c:pt idx="160">
                  <c:v>739</c:v>
                </c:pt>
                <c:pt idx="161">
                  <c:v>740</c:v>
                </c:pt>
                <c:pt idx="162">
                  <c:v>741</c:v>
                </c:pt>
                <c:pt idx="163">
                  <c:v>742</c:v>
                </c:pt>
                <c:pt idx="164">
                  <c:v>743</c:v>
                </c:pt>
                <c:pt idx="165">
                  <c:v>744</c:v>
                </c:pt>
                <c:pt idx="166">
                  <c:v>745</c:v>
                </c:pt>
                <c:pt idx="167">
                  <c:v>746</c:v>
                </c:pt>
                <c:pt idx="168">
                  <c:v>747</c:v>
                </c:pt>
                <c:pt idx="169">
                  <c:v>748</c:v>
                </c:pt>
                <c:pt idx="170">
                  <c:v>749</c:v>
                </c:pt>
                <c:pt idx="171">
                  <c:v>750</c:v>
                </c:pt>
                <c:pt idx="172">
                  <c:v>751</c:v>
                </c:pt>
                <c:pt idx="173">
                  <c:v>752</c:v>
                </c:pt>
                <c:pt idx="174">
                  <c:v>753</c:v>
                </c:pt>
                <c:pt idx="175">
                  <c:v>754</c:v>
                </c:pt>
                <c:pt idx="176">
                  <c:v>755</c:v>
                </c:pt>
                <c:pt idx="177">
                  <c:v>756</c:v>
                </c:pt>
                <c:pt idx="178">
                  <c:v>757</c:v>
                </c:pt>
                <c:pt idx="179">
                  <c:v>758</c:v>
                </c:pt>
                <c:pt idx="180">
                  <c:v>759</c:v>
                </c:pt>
                <c:pt idx="181">
                  <c:v>760</c:v>
                </c:pt>
                <c:pt idx="182">
                  <c:v>761</c:v>
                </c:pt>
                <c:pt idx="183">
                  <c:v>762</c:v>
                </c:pt>
                <c:pt idx="184">
                  <c:v>763</c:v>
                </c:pt>
                <c:pt idx="185">
                  <c:v>764</c:v>
                </c:pt>
                <c:pt idx="186">
                  <c:v>765</c:v>
                </c:pt>
                <c:pt idx="187">
                  <c:v>766</c:v>
                </c:pt>
                <c:pt idx="188">
                  <c:v>767</c:v>
                </c:pt>
                <c:pt idx="189">
                  <c:v>768</c:v>
                </c:pt>
                <c:pt idx="190">
                  <c:v>769</c:v>
                </c:pt>
                <c:pt idx="191">
                  <c:v>770</c:v>
                </c:pt>
                <c:pt idx="192">
                  <c:v>771</c:v>
                </c:pt>
                <c:pt idx="193">
                  <c:v>772</c:v>
                </c:pt>
                <c:pt idx="194">
                  <c:v>773</c:v>
                </c:pt>
                <c:pt idx="195">
                  <c:v>774</c:v>
                </c:pt>
                <c:pt idx="196">
                  <c:v>775</c:v>
                </c:pt>
                <c:pt idx="197">
                  <c:v>776</c:v>
                </c:pt>
                <c:pt idx="198">
                  <c:v>777</c:v>
                </c:pt>
                <c:pt idx="199">
                  <c:v>778</c:v>
                </c:pt>
                <c:pt idx="200">
                  <c:v>779</c:v>
                </c:pt>
                <c:pt idx="201">
                  <c:v>780</c:v>
                </c:pt>
                <c:pt idx="202">
                  <c:v>781</c:v>
                </c:pt>
                <c:pt idx="203">
                  <c:v>782</c:v>
                </c:pt>
              </c:numCache>
            </c:numRef>
          </c:xVal>
          <c:yVal>
            <c:numRef>
              <c:f>Graph!$B$581:$B$782</c:f>
              <c:numCache>
                <c:formatCode>General</c:formatCode>
                <c:ptCount val="202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C-40F5-A9B6-F699434A487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Graph!$A$580:$A$783</c:f>
              <c:numCache>
                <c:formatCode>General</c:formatCode>
                <c:ptCount val="204"/>
                <c:pt idx="0">
                  <c:v>579</c:v>
                </c:pt>
                <c:pt idx="1">
                  <c:v>580</c:v>
                </c:pt>
                <c:pt idx="2">
                  <c:v>581</c:v>
                </c:pt>
                <c:pt idx="3">
                  <c:v>582</c:v>
                </c:pt>
                <c:pt idx="4">
                  <c:v>583</c:v>
                </c:pt>
                <c:pt idx="5">
                  <c:v>584</c:v>
                </c:pt>
                <c:pt idx="6">
                  <c:v>585</c:v>
                </c:pt>
                <c:pt idx="7">
                  <c:v>586</c:v>
                </c:pt>
                <c:pt idx="8">
                  <c:v>587</c:v>
                </c:pt>
                <c:pt idx="9">
                  <c:v>588</c:v>
                </c:pt>
                <c:pt idx="10">
                  <c:v>589</c:v>
                </c:pt>
                <c:pt idx="11">
                  <c:v>590</c:v>
                </c:pt>
                <c:pt idx="12">
                  <c:v>591</c:v>
                </c:pt>
                <c:pt idx="13">
                  <c:v>592</c:v>
                </c:pt>
                <c:pt idx="14">
                  <c:v>593</c:v>
                </c:pt>
                <c:pt idx="15">
                  <c:v>594</c:v>
                </c:pt>
                <c:pt idx="16">
                  <c:v>595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600</c:v>
                </c:pt>
                <c:pt idx="22">
                  <c:v>601</c:v>
                </c:pt>
                <c:pt idx="23">
                  <c:v>602</c:v>
                </c:pt>
                <c:pt idx="24">
                  <c:v>603</c:v>
                </c:pt>
                <c:pt idx="25">
                  <c:v>604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610</c:v>
                </c:pt>
                <c:pt idx="32">
                  <c:v>611</c:v>
                </c:pt>
                <c:pt idx="33">
                  <c:v>612</c:v>
                </c:pt>
                <c:pt idx="34">
                  <c:v>613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617</c:v>
                </c:pt>
                <c:pt idx="39">
                  <c:v>618</c:v>
                </c:pt>
                <c:pt idx="40">
                  <c:v>619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655</c:v>
                </c:pt>
                <c:pt idx="77">
                  <c:v>656</c:v>
                </c:pt>
                <c:pt idx="78">
                  <c:v>657</c:v>
                </c:pt>
                <c:pt idx="79">
                  <c:v>658</c:v>
                </c:pt>
                <c:pt idx="80">
                  <c:v>659</c:v>
                </c:pt>
                <c:pt idx="81">
                  <c:v>660</c:v>
                </c:pt>
                <c:pt idx="82">
                  <c:v>661</c:v>
                </c:pt>
                <c:pt idx="83">
                  <c:v>662</c:v>
                </c:pt>
                <c:pt idx="84">
                  <c:v>663</c:v>
                </c:pt>
                <c:pt idx="85">
                  <c:v>664</c:v>
                </c:pt>
                <c:pt idx="86">
                  <c:v>665</c:v>
                </c:pt>
                <c:pt idx="87">
                  <c:v>666</c:v>
                </c:pt>
                <c:pt idx="88">
                  <c:v>667</c:v>
                </c:pt>
                <c:pt idx="89">
                  <c:v>668</c:v>
                </c:pt>
                <c:pt idx="90">
                  <c:v>669</c:v>
                </c:pt>
                <c:pt idx="91">
                  <c:v>670</c:v>
                </c:pt>
                <c:pt idx="92">
                  <c:v>671</c:v>
                </c:pt>
                <c:pt idx="93">
                  <c:v>672</c:v>
                </c:pt>
                <c:pt idx="94">
                  <c:v>673</c:v>
                </c:pt>
                <c:pt idx="95">
                  <c:v>674</c:v>
                </c:pt>
                <c:pt idx="96">
                  <c:v>675</c:v>
                </c:pt>
                <c:pt idx="97">
                  <c:v>676</c:v>
                </c:pt>
                <c:pt idx="98">
                  <c:v>677</c:v>
                </c:pt>
                <c:pt idx="99">
                  <c:v>678</c:v>
                </c:pt>
                <c:pt idx="100">
                  <c:v>679</c:v>
                </c:pt>
                <c:pt idx="101">
                  <c:v>680</c:v>
                </c:pt>
                <c:pt idx="102">
                  <c:v>681</c:v>
                </c:pt>
                <c:pt idx="103">
                  <c:v>682</c:v>
                </c:pt>
                <c:pt idx="104">
                  <c:v>683</c:v>
                </c:pt>
                <c:pt idx="105">
                  <c:v>684</c:v>
                </c:pt>
                <c:pt idx="106">
                  <c:v>685</c:v>
                </c:pt>
                <c:pt idx="107">
                  <c:v>686</c:v>
                </c:pt>
                <c:pt idx="108">
                  <c:v>687</c:v>
                </c:pt>
                <c:pt idx="109">
                  <c:v>688</c:v>
                </c:pt>
                <c:pt idx="110">
                  <c:v>689</c:v>
                </c:pt>
                <c:pt idx="111">
                  <c:v>690</c:v>
                </c:pt>
                <c:pt idx="112">
                  <c:v>691</c:v>
                </c:pt>
                <c:pt idx="113">
                  <c:v>692</c:v>
                </c:pt>
                <c:pt idx="114">
                  <c:v>693</c:v>
                </c:pt>
                <c:pt idx="115">
                  <c:v>694</c:v>
                </c:pt>
                <c:pt idx="116">
                  <c:v>695</c:v>
                </c:pt>
                <c:pt idx="117">
                  <c:v>696</c:v>
                </c:pt>
                <c:pt idx="118">
                  <c:v>697</c:v>
                </c:pt>
                <c:pt idx="119">
                  <c:v>698</c:v>
                </c:pt>
                <c:pt idx="120">
                  <c:v>699</c:v>
                </c:pt>
                <c:pt idx="121">
                  <c:v>700</c:v>
                </c:pt>
                <c:pt idx="122">
                  <c:v>701</c:v>
                </c:pt>
                <c:pt idx="123">
                  <c:v>702</c:v>
                </c:pt>
                <c:pt idx="124">
                  <c:v>703</c:v>
                </c:pt>
                <c:pt idx="125">
                  <c:v>704</c:v>
                </c:pt>
                <c:pt idx="126">
                  <c:v>705</c:v>
                </c:pt>
                <c:pt idx="127">
                  <c:v>706</c:v>
                </c:pt>
                <c:pt idx="128">
                  <c:v>707</c:v>
                </c:pt>
                <c:pt idx="129">
                  <c:v>708</c:v>
                </c:pt>
                <c:pt idx="130">
                  <c:v>709</c:v>
                </c:pt>
                <c:pt idx="131">
                  <c:v>710</c:v>
                </c:pt>
                <c:pt idx="132">
                  <c:v>711</c:v>
                </c:pt>
                <c:pt idx="133">
                  <c:v>712</c:v>
                </c:pt>
                <c:pt idx="134">
                  <c:v>713</c:v>
                </c:pt>
                <c:pt idx="135">
                  <c:v>714</c:v>
                </c:pt>
                <c:pt idx="136">
                  <c:v>715</c:v>
                </c:pt>
                <c:pt idx="137">
                  <c:v>716</c:v>
                </c:pt>
                <c:pt idx="138">
                  <c:v>717</c:v>
                </c:pt>
                <c:pt idx="139">
                  <c:v>718</c:v>
                </c:pt>
                <c:pt idx="140">
                  <c:v>719</c:v>
                </c:pt>
                <c:pt idx="141">
                  <c:v>720</c:v>
                </c:pt>
                <c:pt idx="142">
                  <c:v>721</c:v>
                </c:pt>
                <c:pt idx="143">
                  <c:v>722</c:v>
                </c:pt>
                <c:pt idx="144">
                  <c:v>723</c:v>
                </c:pt>
                <c:pt idx="145">
                  <c:v>724</c:v>
                </c:pt>
                <c:pt idx="146">
                  <c:v>725</c:v>
                </c:pt>
                <c:pt idx="147">
                  <c:v>726</c:v>
                </c:pt>
                <c:pt idx="148">
                  <c:v>727</c:v>
                </c:pt>
                <c:pt idx="149">
                  <c:v>728</c:v>
                </c:pt>
                <c:pt idx="150">
                  <c:v>729</c:v>
                </c:pt>
                <c:pt idx="151">
                  <c:v>730</c:v>
                </c:pt>
                <c:pt idx="152">
                  <c:v>731</c:v>
                </c:pt>
                <c:pt idx="153">
                  <c:v>732</c:v>
                </c:pt>
                <c:pt idx="154">
                  <c:v>733</c:v>
                </c:pt>
                <c:pt idx="155">
                  <c:v>734</c:v>
                </c:pt>
                <c:pt idx="156">
                  <c:v>735</c:v>
                </c:pt>
                <c:pt idx="157">
                  <c:v>736</c:v>
                </c:pt>
                <c:pt idx="158">
                  <c:v>737</c:v>
                </c:pt>
                <c:pt idx="159">
                  <c:v>738</c:v>
                </c:pt>
                <c:pt idx="160">
                  <c:v>739</c:v>
                </c:pt>
                <c:pt idx="161">
                  <c:v>740</c:v>
                </c:pt>
                <c:pt idx="162">
                  <c:v>741</c:v>
                </c:pt>
                <c:pt idx="163">
                  <c:v>742</c:v>
                </c:pt>
                <c:pt idx="164">
                  <c:v>743</c:v>
                </c:pt>
                <c:pt idx="165">
                  <c:v>744</c:v>
                </c:pt>
                <c:pt idx="166">
                  <c:v>745</c:v>
                </c:pt>
                <c:pt idx="167">
                  <c:v>746</c:v>
                </c:pt>
                <c:pt idx="168">
                  <c:v>747</c:v>
                </c:pt>
                <c:pt idx="169">
                  <c:v>748</c:v>
                </c:pt>
                <c:pt idx="170">
                  <c:v>749</c:v>
                </c:pt>
                <c:pt idx="171">
                  <c:v>750</c:v>
                </c:pt>
                <c:pt idx="172">
                  <c:v>751</c:v>
                </c:pt>
                <c:pt idx="173">
                  <c:v>752</c:v>
                </c:pt>
                <c:pt idx="174">
                  <c:v>753</c:v>
                </c:pt>
                <c:pt idx="175">
                  <c:v>754</c:v>
                </c:pt>
                <c:pt idx="176">
                  <c:v>755</c:v>
                </c:pt>
                <c:pt idx="177">
                  <c:v>756</c:v>
                </c:pt>
                <c:pt idx="178">
                  <c:v>757</c:v>
                </c:pt>
                <c:pt idx="179">
                  <c:v>758</c:v>
                </c:pt>
                <c:pt idx="180">
                  <c:v>759</c:v>
                </c:pt>
                <c:pt idx="181">
                  <c:v>760</c:v>
                </c:pt>
                <c:pt idx="182">
                  <c:v>761</c:v>
                </c:pt>
                <c:pt idx="183">
                  <c:v>762</c:v>
                </c:pt>
                <c:pt idx="184">
                  <c:v>763</c:v>
                </c:pt>
                <c:pt idx="185">
                  <c:v>764</c:v>
                </c:pt>
                <c:pt idx="186">
                  <c:v>765</c:v>
                </c:pt>
                <c:pt idx="187">
                  <c:v>766</c:v>
                </c:pt>
                <c:pt idx="188">
                  <c:v>767</c:v>
                </c:pt>
                <c:pt idx="189">
                  <c:v>768</c:v>
                </c:pt>
                <c:pt idx="190">
                  <c:v>769</c:v>
                </c:pt>
                <c:pt idx="191">
                  <c:v>770</c:v>
                </c:pt>
                <c:pt idx="192">
                  <c:v>771</c:v>
                </c:pt>
                <c:pt idx="193">
                  <c:v>772</c:v>
                </c:pt>
                <c:pt idx="194">
                  <c:v>773</c:v>
                </c:pt>
                <c:pt idx="195">
                  <c:v>774</c:v>
                </c:pt>
                <c:pt idx="196">
                  <c:v>775</c:v>
                </c:pt>
                <c:pt idx="197">
                  <c:v>776</c:v>
                </c:pt>
                <c:pt idx="198">
                  <c:v>777</c:v>
                </c:pt>
                <c:pt idx="199">
                  <c:v>778</c:v>
                </c:pt>
                <c:pt idx="200">
                  <c:v>779</c:v>
                </c:pt>
                <c:pt idx="201">
                  <c:v>780</c:v>
                </c:pt>
                <c:pt idx="202">
                  <c:v>781</c:v>
                </c:pt>
                <c:pt idx="203">
                  <c:v>782</c:v>
                </c:pt>
              </c:numCache>
            </c:numRef>
          </c:xVal>
          <c:yVal>
            <c:numRef>
              <c:f>Graph!$C$581:$C$782</c:f>
              <c:numCache>
                <c:formatCode>General</c:formatCode>
                <c:ptCount val="2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C-40F5-A9B6-F699434A487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Graph!$A$580:$A$783</c:f>
              <c:numCache>
                <c:formatCode>General</c:formatCode>
                <c:ptCount val="204"/>
                <c:pt idx="0">
                  <c:v>579</c:v>
                </c:pt>
                <c:pt idx="1">
                  <c:v>580</c:v>
                </c:pt>
                <c:pt idx="2">
                  <c:v>581</c:v>
                </c:pt>
                <c:pt idx="3">
                  <c:v>582</c:v>
                </c:pt>
                <c:pt idx="4">
                  <c:v>583</c:v>
                </c:pt>
                <c:pt idx="5">
                  <c:v>584</c:v>
                </c:pt>
                <c:pt idx="6">
                  <c:v>585</c:v>
                </c:pt>
                <c:pt idx="7">
                  <c:v>586</c:v>
                </c:pt>
                <c:pt idx="8">
                  <c:v>587</c:v>
                </c:pt>
                <c:pt idx="9">
                  <c:v>588</c:v>
                </c:pt>
                <c:pt idx="10">
                  <c:v>589</c:v>
                </c:pt>
                <c:pt idx="11">
                  <c:v>590</c:v>
                </c:pt>
                <c:pt idx="12">
                  <c:v>591</c:v>
                </c:pt>
                <c:pt idx="13">
                  <c:v>592</c:v>
                </c:pt>
                <c:pt idx="14">
                  <c:v>593</c:v>
                </c:pt>
                <c:pt idx="15">
                  <c:v>594</c:v>
                </c:pt>
                <c:pt idx="16">
                  <c:v>595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600</c:v>
                </c:pt>
                <c:pt idx="22">
                  <c:v>601</c:v>
                </c:pt>
                <c:pt idx="23">
                  <c:v>602</c:v>
                </c:pt>
                <c:pt idx="24">
                  <c:v>603</c:v>
                </c:pt>
                <c:pt idx="25">
                  <c:v>604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610</c:v>
                </c:pt>
                <c:pt idx="32">
                  <c:v>611</c:v>
                </c:pt>
                <c:pt idx="33">
                  <c:v>612</c:v>
                </c:pt>
                <c:pt idx="34">
                  <c:v>613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617</c:v>
                </c:pt>
                <c:pt idx="39">
                  <c:v>618</c:v>
                </c:pt>
                <c:pt idx="40">
                  <c:v>619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655</c:v>
                </c:pt>
                <c:pt idx="77">
                  <c:v>656</c:v>
                </c:pt>
                <c:pt idx="78">
                  <c:v>657</c:v>
                </c:pt>
                <c:pt idx="79">
                  <c:v>658</c:v>
                </c:pt>
                <c:pt idx="80">
                  <c:v>659</c:v>
                </c:pt>
                <c:pt idx="81">
                  <c:v>660</c:v>
                </c:pt>
                <c:pt idx="82">
                  <c:v>661</c:v>
                </c:pt>
                <c:pt idx="83">
                  <c:v>662</c:v>
                </c:pt>
                <c:pt idx="84">
                  <c:v>663</c:v>
                </c:pt>
                <c:pt idx="85">
                  <c:v>664</c:v>
                </c:pt>
                <c:pt idx="86">
                  <c:v>665</c:v>
                </c:pt>
                <c:pt idx="87">
                  <c:v>666</c:v>
                </c:pt>
                <c:pt idx="88">
                  <c:v>667</c:v>
                </c:pt>
                <c:pt idx="89">
                  <c:v>668</c:v>
                </c:pt>
                <c:pt idx="90">
                  <c:v>669</c:v>
                </c:pt>
                <c:pt idx="91">
                  <c:v>670</c:v>
                </c:pt>
                <c:pt idx="92">
                  <c:v>671</c:v>
                </c:pt>
                <c:pt idx="93">
                  <c:v>672</c:v>
                </c:pt>
                <c:pt idx="94">
                  <c:v>673</c:v>
                </c:pt>
                <c:pt idx="95">
                  <c:v>674</c:v>
                </c:pt>
                <c:pt idx="96">
                  <c:v>675</c:v>
                </c:pt>
                <c:pt idx="97">
                  <c:v>676</c:v>
                </c:pt>
                <c:pt idx="98">
                  <c:v>677</c:v>
                </c:pt>
                <c:pt idx="99">
                  <c:v>678</c:v>
                </c:pt>
                <c:pt idx="100">
                  <c:v>679</c:v>
                </c:pt>
                <c:pt idx="101">
                  <c:v>680</c:v>
                </c:pt>
                <c:pt idx="102">
                  <c:v>681</c:v>
                </c:pt>
                <c:pt idx="103">
                  <c:v>682</c:v>
                </c:pt>
                <c:pt idx="104">
                  <c:v>683</c:v>
                </c:pt>
                <c:pt idx="105">
                  <c:v>684</c:v>
                </c:pt>
                <c:pt idx="106">
                  <c:v>685</c:v>
                </c:pt>
                <c:pt idx="107">
                  <c:v>686</c:v>
                </c:pt>
                <c:pt idx="108">
                  <c:v>687</c:v>
                </c:pt>
                <c:pt idx="109">
                  <c:v>688</c:v>
                </c:pt>
                <c:pt idx="110">
                  <c:v>689</c:v>
                </c:pt>
                <c:pt idx="111">
                  <c:v>690</c:v>
                </c:pt>
                <c:pt idx="112">
                  <c:v>691</c:v>
                </c:pt>
                <c:pt idx="113">
                  <c:v>692</c:v>
                </c:pt>
                <c:pt idx="114">
                  <c:v>693</c:v>
                </c:pt>
                <c:pt idx="115">
                  <c:v>694</c:v>
                </c:pt>
                <c:pt idx="116">
                  <c:v>695</c:v>
                </c:pt>
                <c:pt idx="117">
                  <c:v>696</c:v>
                </c:pt>
                <c:pt idx="118">
                  <c:v>697</c:v>
                </c:pt>
                <c:pt idx="119">
                  <c:v>698</c:v>
                </c:pt>
                <c:pt idx="120">
                  <c:v>699</c:v>
                </c:pt>
                <c:pt idx="121">
                  <c:v>700</c:v>
                </c:pt>
                <c:pt idx="122">
                  <c:v>701</c:v>
                </c:pt>
                <c:pt idx="123">
                  <c:v>702</c:v>
                </c:pt>
                <c:pt idx="124">
                  <c:v>703</c:v>
                </c:pt>
                <c:pt idx="125">
                  <c:v>704</c:v>
                </c:pt>
                <c:pt idx="126">
                  <c:v>705</c:v>
                </c:pt>
                <c:pt idx="127">
                  <c:v>706</c:v>
                </c:pt>
                <c:pt idx="128">
                  <c:v>707</c:v>
                </c:pt>
                <c:pt idx="129">
                  <c:v>708</c:v>
                </c:pt>
                <c:pt idx="130">
                  <c:v>709</c:v>
                </c:pt>
                <c:pt idx="131">
                  <c:v>710</c:v>
                </c:pt>
                <c:pt idx="132">
                  <c:v>711</c:v>
                </c:pt>
                <c:pt idx="133">
                  <c:v>712</c:v>
                </c:pt>
                <c:pt idx="134">
                  <c:v>713</c:v>
                </c:pt>
                <c:pt idx="135">
                  <c:v>714</c:v>
                </c:pt>
                <c:pt idx="136">
                  <c:v>715</c:v>
                </c:pt>
                <c:pt idx="137">
                  <c:v>716</c:v>
                </c:pt>
                <c:pt idx="138">
                  <c:v>717</c:v>
                </c:pt>
                <c:pt idx="139">
                  <c:v>718</c:v>
                </c:pt>
                <c:pt idx="140">
                  <c:v>719</c:v>
                </c:pt>
                <c:pt idx="141">
                  <c:v>720</c:v>
                </c:pt>
                <c:pt idx="142">
                  <c:v>721</c:v>
                </c:pt>
                <c:pt idx="143">
                  <c:v>722</c:v>
                </c:pt>
                <c:pt idx="144">
                  <c:v>723</c:v>
                </c:pt>
                <c:pt idx="145">
                  <c:v>724</c:v>
                </c:pt>
                <c:pt idx="146">
                  <c:v>725</c:v>
                </c:pt>
                <c:pt idx="147">
                  <c:v>726</c:v>
                </c:pt>
                <c:pt idx="148">
                  <c:v>727</c:v>
                </c:pt>
                <c:pt idx="149">
                  <c:v>728</c:v>
                </c:pt>
                <c:pt idx="150">
                  <c:v>729</c:v>
                </c:pt>
                <c:pt idx="151">
                  <c:v>730</c:v>
                </c:pt>
                <c:pt idx="152">
                  <c:v>731</c:v>
                </c:pt>
                <c:pt idx="153">
                  <c:v>732</c:v>
                </c:pt>
                <c:pt idx="154">
                  <c:v>733</c:v>
                </c:pt>
                <c:pt idx="155">
                  <c:v>734</c:v>
                </c:pt>
                <c:pt idx="156">
                  <c:v>735</c:v>
                </c:pt>
                <c:pt idx="157">
                  <c:v>736</c:v>
                </c:pt>
                <c:pt idx="158">
                  <c:v>737</c:v>
                </c:pt>
                <c:pt idx="159">
                  <c:v>738</c:v>
                </c:pt>
                <c:pt idx="160">
                  <c:v>739</c:v>
                </c:pt>
                <c:pt idx="161">
                  <c:v>740</c:v>
                </c:pt>
                <c:pt idx="162">
                  <c:v>741</c:v>
                </c:pt>
                <c:pt idx="163">
                  <c:v>742</c:v>
                </c:pt>
                <c:pt idx="164">
                  <c:v>743</c:v>
                </c:pt>
                <c:pt idx="165">
                  <c:v>744</c:v>
                </c:pt>
                <c:pt idx="166">
                  <c:v>745</c:v>
                </c:pt>
                <c:pt idx="167">
                  <c:v>746</c:v>
                </c:pt>
                <c:pt idx="168">
                  <c:v>747</c:v>
                </c:pt>
                <c:pt idx="169">
                  <c:v>748</c:v>
                </c:pt>
                <c:pt idx="170">
                  <c:v>749</c:v>
                </c:pt>
                <c:pt idx="171">
                  <c:v>750</c:v>
                </c:pt>
                <c:pt idx="172">
                  <c:v>751</c:v>
                </c:pt>
                <c:pt idx="173">
                  <c:v>752</c:v>
                </c:pt>
                <c:pt idx="174">
                  <c:v>753</c:v>
                </c:pt>
                <c:pt idx="175">
                  <c:v>754</c:v>
                </c:pt>
                <c:pt idx="176">
                  <c:v>755</c:v>
                </c:pt>
                <c:pt idx="177">
                  <c:v>756</c:v>
                </c:pt>
                <c:pt idx="178">
                  <c:v>757</c:v>
                </c:pt>
                <c:pt idx="179">
                  <c:v>758</c:v>
                </c:pt>
                <c:pt idx="180">
                  <c:v>759</c:v>
                </c:pt>
                <c:pt idx="181">
                  <c:v>760</c:v>
                </c:pt>
                <c:pt idx="182">
                  <c:v>761</c:v>
                </c:pt>
                <c:pt idx="183">
                  <c:v>762</c:v>
                </c:pt>
                <c:pt idx="184">
                  <c:v>763</c:v>
                </c:pt>
                <c:pt idx="185">
                  <c:v>764</c:v>
                </c:pt>
                <c:pt idx="186">
                  <c:v>765</c:v>
                </c:pt>
                <c:pt idx="187">
                  <c:v>766</c:v>
                </c:pt>
                <c:pt idx="188">
                  <c:v>767</c:v>
                </c:pt>
                <c:pt idx="189">
                  <c:v>768</c:v>
                </c:pt>
                <c:pt idx="190">
                  <c:v>769</c:v>
                </c:pt>
                <c:pt idx="191">
                  <c:v>770</c:v>
                </c:pt>
                <c:pt idx="192">
                  <c:v>771</c:v>
                </c:pt>
                <c:pt idx="193">
                  <c:v>772</c:v>
                </c:pt>
                <c:pt idx="194">
                  <c:v>773</c:v>
                </c:pt>
                <c:pt idx="195">
                  <c:v>774</c:v>
                </c:pt>
                <c:pt idx="196">
                  <c:v>775</c:v>
                </c:pt>
                <c:pt idx="197">
                  <c:v>776</c:v>
                </c:pt>
                <c:pt idx="198">
                  <c:v>777</c:v>
                </c:pt>
                <c:pt idx="199">
                  <c:v>778</c:v>
                </c:pt>
                <c:pt idx="200">
                  <c:v>779</c:v>
                </c:pt>
                <c:pt idx="201">
                  <c:v>780</c:v>
                </c:pt>
                <c:pt idx="202">
                  <c:v>781</c:v>
                </c:pt>
                <c:pt idx="203">
                  <c:v>782</c:v>
                </c:pt>
              </c:numCache>
            </c:numRef>
          </c:xVal>
          <c:yVal>
            <c:numRef>
              <c:f>Graph!$E$581:$E$782</c:f>
              <c:numCache>
                <c:formatCode>General</c:formatCode>
                <c:ptCount val="202"/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2C-40F5-A9B6-F699434A487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Graph!$A$580:$A$783</c:f>
              <c:numCache>
                <c:formatCode>General</c:formatCode>
                <c:ptCount val="204"/>
                <c:pt idx="0">
                  <c:v>579</c:v>
                </c:pt>
                <c:pt idx="1">
                  <c:v>580</c:v>
                </c:pt>
                <c:pt idx="2">
                  <c:v>581</c:v>
                </c:pt>
                <c:pt idx="3">
                  <c:v>582</c:v>
                </c:pt>
                <c:pt idx="4">
                  <c:v>583</c:v>
                </c:pt>
                <c:pt idx="5">
                  <c:v>584</c:v>
                </c:pt>
                <c:pt idx="6">
                  <c:v>585</c:v>
                </c:pt>
                <c:pt idx="7">
                  <c:v>586</c:v>
                </c:pt>
                <c:pt idx="8">
                  <c:v>587</c:v>
                </c:pt>
                <c:pt idx="9">
                  <c:v>588</c:v>
                </c:pt>
                <c:pt idx="10">
                  <c:v>589</c:v>
                </c:pt>
                <c:pt idx="11">
                  <c:v>590</c:v>
                </c:pt>
                <c:pt idx="12">
                  <c:v>591</c:v>
                </c:pt>
                <c:pt idx="13">
                  <c:v>592</c:v>
                </c:pt>
                <c:pt idx="14">
                  <c:v>593</c:v>
                </c:pt>
                <c:pt idx="15">
                  <c:v>594</c:v>
                </c:pt>
                <c:pt idx="16">
                  <c:v>595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600</c:v>
                </c:pt>
                <c:pt idx="22">
                  <c:v>601</c:v>
                </c:pt>
                <c:pt idx="23">
                  <c:v>602</c:v>
                </c:pt>
                <c:pt idx="24">
                  <c:v>603</c:v>
                </c:pt>
                <c:pt idx="25">
                  <c:v>604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610</c:v>
                </c:pt>
                <c:pt idx="32">
                  <c:v>611</c:v>
                </c:pt>
                <c:pt idx="33">
                  <c:v>612</c:v>
                </c:pt>
                <c:pt idx="34">
                  <c:v>613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617</c:v>
                </c:pt>
                <c:pt idx="39">
                  <c:v>618</c:v>
                </c:pt>
                <c:pt idx="40">
                  <c:v>619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655</c:v>
                </c:pt>
                <c:pt idx="77">
                  <c:v>656</c:v>
                </c:pt>
                <c:pt idx="78">
                  <c:v>657</c:v>
                </c:pt>
                <c:pt idx="79">
                  <c:v>658</c:v>
                </c:pt>
                <c:pt idx="80">
                  <c:v>659</c:v>
                </c:pt>
                <c:pt idx="81">
                  <c:v>660</c:v>
                </c:pt>
                <c:pt idx="82">
                  <c:v>661</c:v>
                </c:pt>
                <c:pt idx="83">
                  <c:v>662</c:v>
                </c:pt>
                <c:pt idx="84">
                  <c:v>663</c:v>
                </c:pt>
                <c:pt idx="85">
                  <c:v>664</c:v>
                </c:pt>
                <c:pt idx="86">
                  <c:v>665</c:v>
                </c:pt>
                <c:pt idx="87">
                  <c:v>666</c:v>
                </c:pt>
                <c:pt idx="88">
                  <c:v>667</c:v>
                </c:pt>
                <c:pt idx="89">
                  <c:v>668</c:v>
                </c:pt>
                <c:pt idx="90">
                  <c:v>669</c:v>
                </c:pt>
                <c:pt idx="91">
                  <c:v>670</c:v>
                </c:pt>
                <c:pt idx="92">
                  <c:v>671</c:v>
                </c:pt>
                <c:pt idx="93">
                  <c:v>672</c:v>
                </c:pt>
                <c:pt idx="94">
                  <c:v>673</c:v>
                </c:pt>
                <c:pt idx="95">
                  <c:v>674</c:v>
                </c:pt>
                <c:pt idx="96">
                  <c:v>675</c:v>
                </c:pt>
                <c:pt idx="97">
                  <c:v>676</c:v>
                </c:pt>
                <c:pt idx="98">
                  <c:v>677</c:v>
                </c:pt>
                <c:pt idx="99">
                  <c:v>678</c:v>
                </c:pt>
                <c:pt idx="100">
                  <c:v>679</c:v>
                </c:pt>
                <c:pt idx="101">
                  <c:v>680</c:v>
                </c:pt>
                <c:pt idx="102">
                  <c:v>681</c:v>
                </c:pt>
                <c:pt idx="103">
                  <c:v>682</c:v>
                </c:pt>
                <c:pt idx="104">
                  <c:v>683</c:v>
                </c:pt>
                <c:pt idx="105">
                  <c:v>684</c:v>
                </c:pt>
                <c:pt idx="106">
                  <c:v>685</c:v>
                </c:pt>
                <c:pt idx="107">
                  <c:v>686</c:v>
                </c:pt>
                <c:pt idx="108">
                  <c:v>687</c:v>
                </c:pt>
                <c:pt idx="109">
                  <c:v>688</c:v>
                </c:pt>
                <c:pt idx="110">
                  <c:v>689</c:v>
                </c:pt>
                <c:pt idx="111">
                  <c:v>690</c:v>
                </c:pt>
                <c:pt idx="112">
                  <c:v>691</c:v>
                </c:pt>
                <c:pt idx="113">
                  <c:v>692</c:v>
                </c:pt>
                <c:pt idx="114">
                  <c:v>693</c:v>
                </c:pt>
                <c:pt idx="115">
                  <c:v>694</c:v>
                </c:pt>
                <c:pt idx="116">
                  <c:v>695</c:v>
                </c:pt>
                <c:pt idx="117">
                  <c:v>696</c:v>
                </c:pt>
                <c:pt idx="118">
                  <c:v>697</c:v>
                </c:pt>
                <c:pt idx="119">
                  <c:v>698</c:v>
                </c:pt>
                <c:pt idx="120">
                  <c:v>699</c:v>
                </c:pt>
                <c:pt idx="121">
                  <c:v>700</c:v>
                </c:pt>
                <c:pt idx="122">
                  <c:v>701</c:v>
                </c:pt>
                <c:pt idx="123">
                  <c:v>702</c:v>
                </c:pt>
                <c:pt idx="124">
                  <c:v>703</c:v>
                </c:pt>
                <c:pt idx="125">
                  <c:v>704</c:v>
                </c:pt>
                <c:pt idx="126">
                  <c:v>705</c:v>
                </c:pt>
                <c:pt idx="127">
                  <c:v>706</c:v>
                </c:pt>
                <c:pt idx="128">
                  <c:v>707</c:v>
                </c:pt>
                <c:pt idx="129">
                  <c:v>708</c:v>
                </c:pt>
                <c:pt idx="130">
                  <c:v>709</c:v>
                </c:pt>
                <c:pt idx="131">
                  <c:v>710</c:v>
                </c:pt>
                <c:pt idx="132">
                  <c:v>711</c:v>
                </c:pt>
                <c:pt idx="133">
                  <c:v>712</c:v>
                </c:pt>
                <c:pt idx="134">
                  <c:v>713</c:v>
                </c:pt>
                <c:pt idx="135">
                  <c:v>714</c:v>
                </c:pt>
                <c:pt idx="136">
                  <c:v>715</c:v>
                </c:pt>
                <c:pt idx="137">
                  <c:v>716</c:v>
                </c:pt>
                <c:pt idx="138">
                  <c:v>717</c:v>
                </c:pt>
                <c:pt idx="139">
                  <c:v>718</c:v>
                </c:pt>
                <c:pt idx="140">
                  <c:v>719</c:v>
                </c:pt>
                <c:pt idx="141">
                  <c:v>720</c:v>
                </c:pt>
                <c:pt idx="142">
                  <c:v>721</c:v>
                </c:pt>
                <c:pt idx="143">
                  <c:v>722</c:v>
                </c:pt>
                <c:pt idx="144">
                  <c:v>723</c:v>
                </c:pt>
                <c:pt idx="145">
                  <c:v>724</c:v>
                </c:pt>
                <c:pt idx="146">
                  <c:v>725</c:v>
                </c:pt>
                <c:pt idx="147">
                  <c:v>726</c:v>
                </c:pt>
                <c:pt idx="148">
                  <c:v>727</c:v>
                </c:pt>
                <c:pt idx="149">
                  <c:v>728</c:v>
                </c:pt>
                <c:pt idx="150">
                  <c:v>729</c:v>
                </c:pt>
                <c:pt idx="151">
                  <c:v>730</c:v>
                </c:pt>
                <c:pt idx="152">
                  <c:v>731</c:v>
                </c:pt>
                <c:pt idx="153">
                  <c:v>732</c:v>
                </c:pt>
                <c:pt idx="154">
                  <c:v>733</c:v>
                </c:pt>
                <c:pt idx="155">
                  <c:v>734</c:v>
                </c:pt>
                <c:pt idx="156">
                  <c:v>735</c:v>
                </c:pt>
                <c:pt idx="157">
                  <c:v>736</c:v>
                </c:pt>
                <c:pt idx="158">
                  <c:v>737</c:v>
                </c:pt>
                <c:pt idx="159">
                  <c:v>738</c:v>
                </c:pt>
                <c:pt idx="160">
                  <c:v>739</c:v>
                </c:pt>
                <c:pt idx="161">
                  <c:v>740</c:v>
                </c:pt>
                <c:pt idx="162">
                  <c:v>741</c:v>
                </c:pt>
                <c:pt idx="163">
                  <c:v>742</c:v>
                </c:pt>
                <c:pt idx="164">
                  <c:v>743</c:v>
                </c:pt>
                <c:pt idx="165">
                  <c:v>744</c:v>
                </c:pt>
                <c:pt idx="166">
                  <c:v>745</c:v>
                </c:pt>
                <c:pt idx="167">
                  <c:v>746</c:v>
                </c:pt>
                <c:pt idx="168">
                  <c:v>747</c:v>
                </c:pt>
                <c:pt idx="169">
                  <c:v>748</c:v>
                </c:pt>
                <c:pt idx="170">
                  <c:v>749</c:v>
                </c:pt>
                <c:pt idx="171">
                  <c:v>750</c:v>
                </c:pt>
                <c:pt idx="172">
                  <c:v>751</c:v>
                </c:pt>
                <c:pt idx="173">
                  <c:v>752</c:v>
                </c:pt>
                <c:pt idx="174">
                  <c:v>753</c:v>
                </c:pt>
                <c:pt idx="175">
                  <c:v>754</c:v>
                </c:pt>
                <c:pt idx="176">
                  <c:v>755</c:v>
                </c:pt>
                <c:pt idx="177">
                  <c:v>756</c:v>
                </c:pt>
                <c:pt idx="178">
                  <c:v>757</c:v>
                </c:pt>
                <c:pt idx="179">
                  <c:v>758</c:v>
                </c:pt>
                <c:pt idx="180">
                  <c:v>759</c:v>
                </c:pt>
                <c:pt idx="181">
                  <c:v>760</c:v>
                </c:pt>
                <c:pt idx="182">
                  <c:v>761</c:v>
                </c:pt>
                <c:pt idx="183">
                  <c:v>762</c:v>
                </c:pt>
                <c:pt idx="184">
                  <c:v>763</c:v>
                </c:pt>
                <c:pt idx="185">
                  <c:v>764</c:v>
                </c:pt>
                <c:pt idx="186">
                  <c:v>765</c:v>
                </c:pt>
                <c:pt idx="187">
                  <c:v>766</c:v>
                </c:pt>
                <c:pt idx="188">
                  <c:v>767</c:v>
                </c:pt>
                <c:pt idx="189">
                  <c:v>768</c:v>
                </c:pt>
                <c:pt idx="190">
                  <c:v>769</c:v>
                </c:pt>
                <c:pt idx="191">
                  <c:v>770</c:v>
                </c:pt>
                <c:pt idx="192">
                  <c:v>771</c:v>
                </c:pt>
                <c:pt idx="193">
                  <c:v>772</c:v>
                </c:pt>
                <c:pt idx="194">
                  <c:v>773</c:v>
                </c:pt>
                <c:pt idx="195">
                  <c:v>774</c:v>
                </c:pt>
                <c:pt idx="196">
                  <c:v>775</c:v>
                </c:pt>
                <c:pt idx="197">
                  <c:v>776</c:v>
                </c:pt>
                <c:pt idx="198">
                  <c:v>777</c:v>
                </c:pt>
                <c:pt idx="199">
                  <c:v>778</c:v>
                </c:pt>
                <c:pt idx="200">
                  <c:v>779</c:v>
                </c:pt>
                <c:pt idx="201">
                  <c:v>780</c:v>
                </c:pt>
                <c:pt idx="202">
                  <c:v>781</c:v>
                </c:pt>
                <c:pt idx="203">
                  <c:v>782</c:v>
                </c:pt>
              </c:numCache>
            </c:numRef>
          </c:xVal>
          <c:yVal>
            <c:numRef>
              <c:f>Graph!$G$581:$G$782</c:f>
              <c:numCache>
                <c:formatCode>General</c:formatCode>
                <c:ptCount val="2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2C-40F5-A9B6-F699434A487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Graph!$A$580:$A$783</c:f>
              <c:numCache>
                <c:formatCode>General</c:formatCode>
                <c:ptCount val="204"/>
                <c:pt idx="0">
                  <c:v>579</c:v>
                </c:pt>
                <c:pt idx="1">
                  <c:v>580</c:v>
                </c:pt>
                <c:pt idx="2">
                  <c:v>581</c:v>
                </c:pt>
                <c:pt idx="3">
                  <c:v>582</c:v>
                </c:pt>
                <c:pt idx="4">
                  <c:v>583</c:v>
                </c:pt>
                <c:pt idx="5">
                  <c:v>584</c:v>
                </c:pt>
                <c:pt idx="6">
                  <c:v>585</c:v>
                </c:pt>
                <c:pt idx="7">
                  <c:v>586</c:v>
                </c:pt>
                <c:pt idx="8">
                  <c:v>587</c:v>
                </c:pt>
                <c:pt idx="9">
                  <c:v>588</c:v>
                </c:pt>
                <c:pt idx="10">
                  <c:v>589</c:v>
                </c:pt>
                <c:pt idx="11">
                  <c:v>590</c:v>
                </c:pt>
                <c:pt idx="12">
                  <c:v>591</c:v>
                </c:pt>
                <c:pt idx="13">
                  <c:v>592</c:v>
                </c:pt>
                <c:pt idx="14">
                  <c:v>593</c:v>
                </c:pt>
                <c:pt idx="15">
                  <c:v>594</c:v>
                </c:pt>
                <c:pt idx="16">
                  <c:v>595</c:v>
                </c:pt>
                <c:pt idx="17">
                  <c:v>596</c:v>
                </c:pt>
                <c:pt idx="18">
                  <c:v>597</c:v>
                </c:pt>
                <c:pt idx="19">
                  <c:v>598</c:v>
                </c:pt>
                <c:pt idx="20">
                  <c:v>599</c:v>
                </c:pt>
                <c:pt idx="21">
                  <c:v>600</c:v>
                </c:pt>
                <c:pt idx="22">
                  <c:v>601</c:v>
                </c:pt>
                <c:pt idx="23">
                  <c:v>602</c:v>
                </c:pt>
                <c:pt idx="24">
                  <c:v>603</c:v>
                </c:pt>
                <c:pt idx="25">
                  <c:v>604</c:v>
                </c:pt>
                <c:pt idx="26">
                  <c:v>605</c:v>
                </c:pt>
                <c:pt idx="27">
                  <c:v>606</c:v>
                </c:pt>
                <c:pt idx="28">
                  <c:v>607</c:v>
                </c:pt>
                <c:pt idx="29">
                  <c:v>608</c:v>
                </c:pt>
                <c:pt idx="30">
                  <c:v>609</c:v>
                </c:pt>
                <c:pt idx="31">
                  <c:v>610</c:v>
                </c:pt>
                <c:pt idx="32">
                  <c:v>611</c:v>
                </c:pt>
                <c:pt idx="33">
                  <c:v>612</c:v>
                </c:pt>
                <c:pt idx="34">
                  <c:v>613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617</c:v>
                </c:pt>
                <c:pt idx="39">
                  <c:v>618</c:v>
                </c:pt>
                <c:pt idx="40">
                  <c:v>619</c:v>
                </c:pt>
                <c:pt idx="41">
                  <c:v>620</c:v>
                </c:pt>
                <c:pt idx="42">
                  <c:v>621</c:v>
                </c:pt>
                <c:pt idx="43">
                  <c:v>622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626</c:v>
                </c:pt>
                <c:pt idx="48">
                  <c:v>627</c:v>
                </c:pt>
                <c:pt idx="49">
                  <c:v>628</c:v>
                </c:pt>
                <c:pt idx="50">
                  <c:v>629</c:v>
                </c:pt>
                <c:pt idx="51">
                  <c:v>630</c:v>
                </c:pt>
                <c:pt idx="52">
                  <c:v>631</c:v>
                </c:pt>
                <c:pt idx="53">
                  <c:v>632</c:v>
                </c:pt>
                <c:pt idx="54">
                  <c:v>633</c:v>
                </c:pt>
                <c:pt idx="55">
                  <c:v>634</c:v>
                </c:pt>
                <c:pt idx="56">
                  <c:v>635</c:v>
                </c:pt>
                <c:pt idx="57">
                  <c:v>636</c:v>
                </c:pt>
                <c:pt idx="58">
                  <c:v>637</c:v>
                </c:pt>
                <c:pt idx="59">
                  <c:v>638</c:v>
                </c:pt>
                <c:pt idx="60">
                  <c:v>639</c:v>
                </c:pt>
                <c:pt idx="61">
                  <c:v>640</c:v>
                </c:pt>
                <c:pt idx="62">
                  <c:v>641</c:v>
                </c:pt>
                <c:pt idx="63">
                  <c:v>642</c:v>
                </c:pt>
                <c:pt idx="64">
                  <c:v>643</c:v>
                </c:pt>
                <c:pt idx="65">
                  <c:v>644</c:v>
                </c:pt>
                <c:pt idx="66">
                  <c:v>645</c:v>
                </c:pt>
                <c:pt idx="67">
                  <c:v>646</c:v>
                </c:pt>
                <c:pt idx="68">
                  <c:v>647</c:v>
                </c:pt>
                <c:pt idx="69">
                  <c:v>648</c:v>
                </c:pt>
                <c:pt idx="70">
                  <c:v>649</c:v>
                </c:pt>
                <c:pt idx="71">
                  <c:v>650</c:v>
                </c:pt>
                <c:pt idx="72">
                  <c:v>651</c:v>
                </c:pt>
                <c:pt idx="73">
                  <c:v>652</c:v>
                </c:pt>
                <c:pt idx="74">
                  <c:v>653</c:v>
                </c:pt>
                <c:pt idx="75">
                  <c:v>654</c:v>
                </c:pt>
                <c:pt idx="76">
                  <c:v>655</c:v>
                </c:pt>
                <c:pt idx="77">
                  <c:v>656</c:v>
                </c:pt>
                <c:pt idx="78">
                  <c:v>657</c:v>
                </c:pt>
                <c:pt idx="79">
                  <c:v>658</c:v>
                </c:pt>
                <c:pt idx="80">
                  <c:v>659</c:v>
                </c:pt>
                <c:pt idx="81">
                  <c:v>660</c:v>
                </c:pt>
                <c:pt idx="82">
                  <c:v>661</c:v>
                </c:pt>
                <c:pt idx="83">
                  <c:v>662</c:v>
                </c:pt>
                <c:pt idx="84">
                  <c:v>663</c:v>
                </c:pt>
                <c:pt idx="85">
                  <c:v>664</c:v>
                </c:pt>
                <c:pt idx="86">
                  <c:v>665</c:v>
                </c:pt>
                <c:pt idx="87">
                  <c:v>666</c:v>
                </c:pt>
                <c:pt idx="88">
                  <c:v>667</c:v>
                </c:pt>
                <c:pt idx="89">
                  <c:v>668</c:v>
                </c:pt>
                <c:pt idx="90">
                  <c:v>669</c:v>
                </c:pt>
                <c:pt idx="91">
                  <c:v>670</c:v>
                </c:pt>
                <c:pt idx="92">
                  <c:v>671</c:v>
                </c:pt>
                <c:pt idx="93">
                  <c:v>672</c:v>
                </c:pt>
                <c:pt idx="94">
                  <c:v>673</c:v>
                </c:pt>
                <c:pt idx="95">
                  <c:v>674</c:v>
                </c:pt>
                <c:pt idx="96">
                  <c:v>675</c:v>
                </c:pt>
                <c:pt idx="97">
                  <c:v>676</c:v>
                </c:pt>
                <c:pt idx="98">
                  <c:v>677</c:v>
                </c:pt>
                <c:pt idx="99">
                  <c:v>678</c:v>
                </c:pt>
                <c:pt idx="100">
                  <c:v>679</c:v>
                </c:pt>
                <c:pt idx="101">
                  <c:v>680</c:v>
                </c:pt>
                <c:pt idx="102">
                  <c:v>681</c:v>
                </c:pt>
                <c:pt idx="103">
                  <c:v>682</c:v>
                </c:pt>
                <c:pt idx="104">
                  <c:v>683</c:v>
                </c:pt>
                <c:pt idx="105">
                  <c:v>684</c:v>
                </c:pt>
                <c:pt idx="106">
                  <c:v>685</c:v>
                </c:pt>
                <c:pt idx="107">
                  <c:v>686</c:v>
                </c:pt>
                <c:pt idx="108">
                  <c:v>687</c:v>
                </c:pt>
                <c:pt idx="109">
                  <c:v>688</c:v>
                </c:pt>
                <c:pt idx="110">
                  <c:v>689</c:v>
                </c:pt>
                <c:pt idx="111">
                  <c:v>690</c:v>
                </c:pt>
                <c:pt idx="112">
                  <c:v>691</c:v>
                </c:pt>
                <c:pt idx="113">
                  <c:v>692</c:v>
                </c:pt>
                <c:pt idx="114">
                  <c:v>693</c:v>
                </c:pt>
                <c:pt idx="115">
                  <c:v>694</c:v>
                </c:pt>
                <c:pt idx="116">
                  <c:v>695</c:v>
                </c:pt>
                <c:pt idx="117">
                  <c:v>696</c:v>
                </c:pt>
                <c:pt idx="118">
                  <c:v>697</c:v>
                </c:pt>
                <c:pt idx="119">
                  <c:v>698</c:v>
                </c:pt>
                <c:pt idx="120">
                  <c:v>699</c:v>
                </c:pt>
                <c:pt idx="121">
                  <c:v>700</c:v>
                </c:pt>
                <c:pt idx="122">
                  <c:v>701</c:v>
                </c:pt>
                <c:pt idx="123">
                  <c:v>702</c:v>
                </c:pt>
                <c:pt idx="124">
                  <c:v>703</c:v>
                </c:pt>
                <c:pt idx="125">
                  <c:v>704</c:v>
                </c:pt>
                <c:pt idx="126">
                  <c:v>705</c:v>
                </c:pt>
                <c:pt idx="127">
                  <c:v>706</c:v>
                </c:pt>
                <c:pt idx="128">
                  <c:v>707</c:v>
                </c:pt>
                <c:pt idx="129">
                  <c:v>708</c:v>
                </c:pt>
                <c:pt idx="130">
                  <c:v>709</c:v>
                </c:pt>
                <c:pt idx="131">
                  <c:v>710</c:v>
                </c:pt>
                <c:pt idx="132">
                  <c:v>711</c:v>
                </c:pt>
                <c:pt idx="133">
                  <c:v>712</c:v>
                </c:pt>
                <c:pt idx="134">
                  <c:v>713</c:v>
                </c:pt>
                <c:pt idx="135">
                  <c:v>714</c:v>
                </c:pt>
                <c:pt idx="136">
                  <c:v>715</c:v>
                </c:pt>
                <c:pt idx="137">
                  <c:v>716</c:v>
                </c:pt>
                <c:pt idx="138">
                  <c:v>717</c:v>
                </c:pt>
                <c:pt idx="139">
                  <c:v>718</c:v>
                </c:pt>
                <c:pt idx="140">
                  <c:v>719</c:v>
                </c:pt>
                <c:pt idx="141">
                  <c:v>720</c:v>
                </c:pt>
                <c:pt idx="142">
                  <c:v>721</c:v>
                </c:pt>
                <c:pt idx="143">
                  <c:v>722</c:v>
                </c:pt>
                <c:pt idx="144">
                  <c:v>723</c:v>
                </c:pt>
                <c:pt idx="145">
                  <c:v>724</c:v>
                </c:pt>
                <c:pt idx="146">
                  <c:v>725</c:v>
                </c:pt>
                <c:pt idx="147">
                  <c:v>726</c:v>
                </c:pt>
                <c:pt idx="148">
                  <c:v>727</c:v>
                </c:pt>
                <c:pt idx="149">
                  <c:v>728</c:v>
                </c:pt>
                <c:pt idx="150">
                  <c:v>729</c:v>
                </c:pt>
                <c:pt idx="151">
                  <c:v>730</c:v>
                </c:pt>
                <c:pt idx="152">
                  <c:v>731</c:v>
                </c:pt>
                <c:pt idx="153">
                  <c:v>732</c:v>
                </c:pt>
                <c:pt idx="154">
                  <c:v>733</c:v>
                </c:pt>
                <c:pt idx="155">
                  <c:v>734</c:v>
                </c:pt>
                <c:pt idx="156">
                  <c:v>735</c:v>
                </c:pt>
                <c:pt idx="157">
                  <c:v>736</c:v>
                </c:pt>
                <c:pt idx="158">
                  <c:v>737</c:v>
                </c:pt>
                <c:pt idx="159">
                  <c:v>738</c:v>
                </c:pt>
                <c:pt idx="160">
                  <c:v>739</c:v>
                </c:pt>
                <c:pt idx="161">
                  <c:v>740</c:v>
                </c:pt>
                <c:pt idx="162">
                  <c:v>741</c:v>
                </c:pt>
                <c:pt idx="163">
                  <c:v>742</c:v>
                </c:pt>
                <c:pt idx="164">
                  <c:v>743</c:v>
                </c:pt>
                <c:pt idx="165">
                  <c:v>744</c:v>
                </c:pt>
                <c:pt idx="166">
                  <c:v>745</c:v>
                </c:pt>
                <c:pt idx="167">
                  <c:v>746</c:v>
                </c:pt>
                <c:pt idx="168">
                  <c:v>747</c:v>
                </c:pt>
                <c:pt idx="169">
                  <c:v>748</c:v>
                </c:pt>
                <c:pt idx="170">
                  <c:v>749</c:v>
                </c:pt>
                <c:pt idx="171">
                  <c:v>750</c:v>
                </c:pt>
                <c:pt idx="172">
                  <c:v>751</c:v>
                </c:pt>
                <c:pt idx="173">
                  <c:v>752</c:v>
                </c:pt>
                <c:pt idx="174">
                  <c:v>753</c:v>
                </c:pt>
                <c:pt idx="175">
                  <c:v>754</c:v>
                </c:pt>
                <c:pt idx="176">
                  <c:v>755</c:v>
                </c:pt>
                <c:pt idx="177">
                  <c:v>756</c:v>
                </c:pt>
                <c:pt idx="178">
                  <c:v>757</c:v>
                </c:pt>
                <c:pt idx="179">
                  <c:v>758</c:v>
                </c:pt>
                <c:pt idx="180">
                  <c:v>759</c:v>
                </c:pt>
                <c:pt idx="181">
                  <c:v>760</c:v>
                </c:pt>
                <c:pt idx="182">
                  <c:v>761</c:v>
                </c:pt>
                <c:pt idx="183">
                  <c:v>762</c:v>
                </c:pt>
                <c:pt idx="184">
                  <c:v>763</c:v>
                </c:pt>
                <c:pt idx="185">
                  <c:v>764</c:v>
                </c:pt>
                <c:pt idx="186">
                  <c:v>765</c:v>
                </c:pt>
                <c:pt idx="187">
                  <c:v>766</c:v>
                </c:pt>
                <c:pt idx="188">
                  <c:v>767</c:v>
                </c:pt>
                <c:pt idx="189">
                  <c:v>768</c:v>
                </c:pt>
                <c:pt idx="190">
                  <c:v>769</c:v>
                </c:pt>
                <c:pt idx="191">
                  <c:v>770</c:v>
                </c:pt>
                <c:pt idx="192">
                  <c:v>771</c:v>
                </c:pt>
                <c:pt idx="193">
                  <c:v>772</c:v>
                </c:pt>
                <c:pt idx="194">
                  <c:v>773</c:v>
                </c:pt>
                <c:pt idx="195">
                  <c:v>774</c:v>
                </c:pt>
                <c:pt idx="196">
                  <c:v>775</c:v>
                </c:pt>
                <c:pt idx="197">
                  <c:v>776</c:v>
                </c:pt>
                <c:pt idx="198">
                  <c:v>777</c:v>
                </c:pt>
                <c:pt idx="199">
                  <c:v>778</c:v>
                </c:pt>
                <c:pt idx="200">
                  <c:v>779</c:v>
                </c:pt>
                <c:pt idx="201">
                  <c:v>780</c:v>
                </c:pt>
                <c:pt idx="202">
                  <c:v>781</c:v>
                </c:pt>
                <c:pt idx="203">
                  <c:v>782</c:v>
                </c:pt>
              </c:numCache>
            </c:numRef>
          </c:xVal>
          <c:yVal>
            <c:numRef>
              <c:f>Graph!$H$581:$H$782</c:f>
              <c:numCache>
                <c:formatCode>General</c:formatCode>
                <c:ptCount val="20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2C-40F5-A9B6-F699434A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86191"/>
        <c:axId val="1655990991"/>
      </c:scatterChart>
      <c:valAx>
        <c:axId val="1655986191"/>
        <c:scaling>
          <c:orientation val="minMax"/>
          <c:max val="782"/>
          <c:min val="579"/>
        </c:scaling>
        <c:delete val="0"/>
        <c:axPos val="b"/>
        <c:numFmt formatCode="General" sourceLinked="1"/>
        <c:majorTickMark val="out"/>
        <c:minorTickMark val="none"/>
        <c:tickLblPos val="nextTo"/>
        <c:crossAx val="1655990991"/>
        <c:crosses val="autoZero"/>
        <c:crossBetween val="midCat"/>
      </c:valAx>
      <c:valAx>
        <c:axId val="1655990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5986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Graph!$A$785:$A$1005</c:f>
              <c:numCache>
                <c:formatCode>General</c:formatCode>
                <c:ptCount val="221"/>
                <c:pt idx="0">
                  <c:v>784</c:v>
                </c:pt>
                <c:pt idx="1">
                  <c:v>785</c:v>
                </c:pt>
                <c:pt idx="2">
                  <c:v>786</c:v>
                </c:pt>
                <c:pt idx="3">
                  <c:v>787</c:v>
                </c:pt>
                <c:pt idx="4">
                  <c:v>788</c:v>
                </c:pt>
                <c:pt idx="5">
                  <c:v>789</c:v>
                </c:pt>
                <c:pt idx="6">
                  <c:v>790</c:v>
                </c:pt>
                <c:pt idx="7">
                  <c:v>791</c:v>
                </c:pt>
                <c:pt idx="8">
                  <c:v>792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796</c:v>
                </c:pt>
                <c:pt idx="13">
                  <c:v>797</c:v>
                </c:pt>
                <c:pt idx="14">
                  <c:v>798</c:v>
                </c:pt>
                <c:pt idx="15">
                  <c:v>799</c:v>
                </c:pt>
                <c:pt idx="16">
                  <c:v>800</c:v>
                </c:pt>
                <c:pt idx="17">
                  <c:v>801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807</c:v>
                </c:pt>
                <c:pt idx="24">
                  <c:v>808</c:v>
                </c:pt>
                <c:pt idx="25">
                  <c:v>809</c:v>
                </c:pt>
                <c:pt idx="26">
                  <c:v>810</c:v>
                </c:pt>
                <c:pt idx="27">
                  <c:v>811</c:v>
                </c:pt>
                <c:pt idx="28">
                  <c:v>812</c:v>
                </c:pt>
                <c:pt idx="29">
                  <c:v>813</c:v>
                </c:pt>
                <c:pt idx="30">
                  <c:v>814</c:v>
                </c:pt>
                <c:pt idx="31">
                  <c:v>815</c:v>
                </c:pt>
                <c:pt idx="32">
                  <c:v>816</c:v>
                </c:pt>
                <c:pt idx="33">
                  <c:v>817</c:v>
                </c:pt>
                <c:pt idx="34">
                  <c:v>818</c:v>
                </c:pt>
                <c:pt idx="35">
                  <c:v>819</c:v>
                </c:pt>
                <c:pt idx="36">
                  <c:v>820</c:v>
                </c:pt>
                <c:pt idx="37">
                  <c:v>821</c:v>
                </c:pt>
                <c:pt idx="38">
                  <c:v>822</c:v>
                </c:pt>
                <c:pt idx="39">
                  <c:v>823</c:v>
                </c:pt>
                <c:pt idx="40">
                  <c:v>824</c:v>
                </c:pt>
                <c:pt idx="41">
                  <c:v>825</c:v>
                </c:pt>
                <c:pt idx="42">
                  <c:v>826</c:v>
                </c:pt>
                <c:pt idx="43">
                  <c:v>827</c:v>
                </c:pt>
                <c:pt idx="44">
                  <c:v>828</c:v>
                </c:pt>
                <c:pt idx="45">
                  <c:v>829</c:v>
                </c:pt>
                <c:pt idx="46">
                  <c:v>830</c:v>
                </c:pt>
                <c:pt idx="47">
                  <c:v>831</c:v>
                </c:pt>
                <c:pt idx="48">
                  <c:v>832</c:v>
                </c:pt>
                <c:pt idx="49">
                  <c:v>833</c:v>
                </c:pt>
                <c:pt idx="50">
                  <c:v>834</c:v>
                </c:pt>
                <c:pt idx="51">
                  <c:v>835</c:v>
                </c:pt>
                <c:pt idx="52">
                  <c:v>836</c:v>
                </c:pt>
                <c:pt idx="53">
                  <c:v>837</c:v>
                </c:pt>
                <c:pt idx="54">
                  <c:v>838</c:v>
                </c:pt>
                <c:pt idx="55">
                  <c:v>839</c:v>
                </c:pt>
                <c:pt idx="56">
                  <c:v>840</c:v>
                </c:pt>
                <c:pt idx="57">
                  <c:v>841</c:v>
                </c:pt>
                <c:pt idx="58">
                  <c:v>842</c:v>
                </c:pt>
                <c:pt idx="59">
                  <c:v>843</c:v>
                </c:pt>
                <c:pt idx="60">
                  <c:v>844</c:v>
                </c:pt>
                <c:pt idx="61">
                  <c:v>845</c:v>
                </c:pt>
                <c:pt idx="62">
                  <c:v>846</c:v>
                </c:pt>
                <c:pt idx="63">
                  <c:v>847</c:v>
                </c:pt>
                <c:pt idx="64">
                  <c:v>848</c:v>
                </c:pt>
                <c:pt idx="65">
                  <c:v>849</c:v>
                </c:pt>
                <c:pt idx="66">
                  <c:v>850</c:v>
                </c:pt>
                <c:pt idx="67">
                  <c:v>851</c:v>
                </c:pt>
                <c:pt idx="68">
                  <c:v>852</c:v>
                </c:pt>
                <c:pt idx="69">
                  <c:v>853</c:v>
                </c:pt>
                <c:pt idx="70">
                  <c:v>854</c:v>
                </c:pt>
                <c:pt idx="71">
                  <c:v>855</c:v>
                </c:pt>
                <c:pt idx="72">
                  <c:v>856</c:v>
                </c:pt>
                <c:pt idx="73">
                  <c:v>857</c:v>
                </c:pt>
                <c:pt idx="74">
                  <c:v>858</c:v>
                </c:pt>
                <c:pt idx="75">
                  <c:v>859</c:v>
                </c:pt>
                <c:pt idx="76">
                  <c:v>860</c:v>
                </c:pt>
                <c:pt idx="77">
                  <c:v>861</c:v>
                </c:pt>
                <c:pt idx="78">
                  <c:v>862</c:v>
                </c:pt>
                <c:pt idx="79">
                  <c:v>863</c:v>
                </c:pt>
                <c:pt idx="80">
                  <c:v>864</c:v>
                </c:pt>
                <c:pt idx="81">
                  <c:v>865</c:v>
                </c:pt>
                <c:pt idx="82">
                  <c:v>866</c:v>
                </c:pt>
                <c:pt idx="83">
                  <c:v>867</c:v>
                </c:pt>
                <c:pt idx="84">
                  <c:v>868</c:v>
                </c:pt>
                <c:pt idx="85">
                  <c:v>869</c:v>
                </c:pt>
                <c:pt idx="86">
                  <c:v>870</c:v>
                </c:pt>
                <c:pt idx="87">
                  <c:v>871</c:v>
                </c:pt>
                <c:pt idx="88">
                  <c:v>872</c:v>
                </c:pt>
                <c:pt idx="89">
                  <c:v>873</c:v>
                </c:pt>
                <c:pt idx="90">
                  <c:v>874</c:v>
                </c:pt>
                <c:pt idx="91">
                  <c:v>875</c:v>
                </c:pt>
                <c:pt idx="92">
                  <c:v>876</c:v>
                </c:pt>
                <c:pt idx="93">
                  <c:v>877</c:v>
                </c:pt>
                <c:pt idx="94">
                  <c:v>878</c:v>
                </c:pt>
                <c:pt idx="95">
                  <c:v>879</c:v>
                </c:pt>
                <c:pt idx="96">
                  <c:v>880</c:v>
                </c:pt>
                <c:pt idx="97">
                  <c:v>881</c:v>
                </c:pt>
                <c:pt idx="98">
                  <c:v>882</c:v>
                </c:pt>
                <c:pt idx="99">
                  <c:v>883</c:v>
                </c:pt>
                <c:pt idx="100">
                  <c:v>884</c:v>
                </c:pt>
                <c:pt idx="101">
                  <c:v>885</c:v>
                </c:pt>
                <c:pt idx="102">
                  <c:v>886</c:v>
                </c:pt>
                <c:pt idx="103">
                  <c:v>887</c:v>
                </c:pt>
                <c:pt idx="104">
                  <c:v>888</c:v>
                </c:pt>
                <c:pt idx="105">
                  <c:v>889</c:v>
                </c:pt>
                <c:pt idx="106">
                  <c:v>890</c:v>
                </c:pt>
                <c:pt idx="107">
                  <c:v>891</c:v>
                </c:pt>
                <c:pt idx="108">
                  <c:v>892</c:v>
                </c:pt>
                <c:pt idx="109">
                  <c:v>893</c:v>
                </c:pt>
                <c:pt idx="110">
                  <c:v>894</c:v>
                </c:pt>
                <c:pt idx="111">
                  <c:v>895</c:v>
                </c:pt>
                <c:pt idx="112">
                  <c:v>896</c:v>
                </c:pt>
                <c:pt idx="113">
                  <c:v>897</c:v>
                </c:pt>
                <c:pt idx="114">
                  <c:v>898</c:v>
                </c:pt>
                <c:pt idx="115">
                  <c:v>899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904</c:v>
                </c:pt>
                <c:pt idx="121">
                  <c:v>905</c:v>
                </c:pt>
                <c:pt idx="122">
                  <c:v>906</c:v>
                </c:pt>
                <c:pt idx="123">
                  <c:v>907</c:v>
                </c:pt>
                <c:pt idx="124">
                  <c:v>908</c:v>
                </c:pt>
                <c:pt idx="125">
                  <c:v>909</c:v>
                </c:pt>
                <c:pt idx="126">
                  <c:v>910</c:v>
                </c:pt>
                <c:pt idx="127">
                  <c:v>911</c:v>
                </c:pt>
                <c:pt idx="128">
                  <c:v>912</c:v>
                </c:pt>
                <c:pt idx="129">
                  <c:v>913</c:v>
                </c:pt>
                <c:pt idx="130">
                  <c:v>914</c:v>
                </c:pt>
                <c:pt idx="131">
                  <c:v>915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919</c:v>
                </c:pt>
                <c:pt idx="136">
                  <c:v>920</c:v>
                </c:pt>
                <c:pt idx="137">
                  <c:v>921</c:v>
                </c:pt>
                <c:pt idx="138">
                  <c:v>922</c:v>
                </c:pt>
                <c:pt idx="139">
                  <c:v>923</c:v>
                </c:pt>
                <c:pt idx="140">
                  <c:v>924</c:v>
                </c:pt>
                <c:pt idx="141">
                  <c:v>925</c:v>
                </c:pt>
                <c:pt idx="142">
                  <c:v>926</c:v>
                </c:pt>
                <c:pt idx="143">
                  <c:v>927</c:v>
                </c:pt>
                <c:pt idx="144">
                  <c:v>928</c:v>
                </c:pt>
                <c:pt idx="145">
                  <c:v>929</c:v>
                </c:pt>
                <c:pt idx="146">
                  <c:v>930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934</c:v>
                </c:pt>
                <c:pt idx="151">
                  <c:v>935</c:v>
                </c:pt>
                <c:pt idx="152">
                  <c:v>936</c:v>
                </c:pt>
                <c:pt idx="153">
                  <c:v>937</c:v>
                </c:pt>
                <c:pt idx="154">
                  <c:v>938</c:v>
                </c:pt>
                <c:pt idx="155">
                  <c:v>939</c:v>
                </c:pt>
                <c:pt idx="156">
                  <c:v>940</c:v>
                </c:pt>
                <c:pt idx="157">
                  <c:v>941</c:v>
                </c:pt>
                <c:pt idx="158">
                  <c:v>942</c:v>
                </c:pt>
                <c:pt idx="159">
                  <c:v>943</c:v>
                </c:pt>
                <c:pt idx="160">
                  <c:v>944</c:v>
                </c:pt>
                <c:pt idx="161">
                  <c:v>945</c:v>
                </c:pt>
                <c:pt idx="162">
                  <c:v>946</c:v>
                </c:pt>
                <c:pt idx="163">
                  <c:v>947</c:v>
                </c:pt>
                <c:pt idx="164">
                  <c:v>948</c:v>
                </c:pt>
                <c:pt idx="165">
                  <c:v>949</c:v>
                </c:pt>
                <c:pt idx="166">
                  <c:v>950</c:v>
                </c:pt>
                <c:pt idx="167">
                  <c:v>951</c:v>
                </c:pt>
                <c:pt idx="168">
                  <c:v>952</c:v>
                </c:pt>
                <c:pt idx="169">
                  <c:v>953</c:v>
                </c:pt>
                <c:pt idx="170">
                  <c:v>954</c:v>
                </c:pt>
                <c:pt idx="171">
                  <c:v>955</c:v>
                </c:pt>
                <c:pt idx="172">
                  <c:v>956</c:v>
                </c:pt>
                <c:pt idx="173">
                  <c:v>957</c:v>
                </c:pt>
                <c:pt idx="174">
                  <c:v>958</c:v>
                </c:pt>
                <c:pt idx="175">
                  <c:v>959</c:v>
                </c:pt>
                <c:pt idx="176">
                  <c:v>960</c:v>
                </c:pt>
                <c:pt idx="177">
                  <c:v>961</c:v>
                </c:pt>
                <c:pt idx="178">
                  <c:v>962</c:v>
                </c:pt>
                <c:pt idx="179">
                  <c:v>963</c:v>
                </c:pt>
                <c:pt idx="180">
                  <c:v>964</c:v>
                </c:pt>
                <c:pt idx="181">
                  <c:v>965</c:v>
                </c:pt>
                <c:pt idx="182">
                  <c:v>966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970</c:v>
                </c:pt>
                <c:pt idx="187">
                  <c:v>971</c:v>
                </c:pt>
                <c:pt idx="188">
                  <c:v>972</c:v>
                </c:pt>
                <c:pt idx="189">
                  <c:v>973</c:v>
                </c:pt>
                <c:pt idx="190">
                  <c:v>974</c:v>
                </c:pt>
                <c:pt idx="191">
                  <c:v>975</c:v>
                </c:pt>
                <c:pt idx="192">
                  <c:v>976</c:v>
                </c:pt>
                <c:pt idx="193">
                  <c:v>977</c:v>
                </c:pt>
                <c:pt idx="194">
                  <c:v>978</c:v>
                </c:pt>
                <c:pt idx="195">
                  <c:v>979</c:v>
                </c:pt>
                <c:pt idx="196">
                  <c:v>980</c:v>
                </c:pt>
                <c:pt idx="197">
                  <c:v>981</c:v>
                </c:pt>
                <c:pt idx="198">
                  <c:v>982</c:v>
                </c:pt>
                <c:pt idx="199">
                  <c:v>983</c:v>
                </c:pt>
                <c:pt idx="200">
                  <c:v>984</c:v>
                </c:pt>
                <c:pt idx="201">
                  <c:v>985</c:v>
                </c:pt>
                <c:pt idx="202">
                  <c:v>986</c:v>
                </c:pt>
                <c:pt idx="203">
                  <c:v>987</c:v>
                </c:pt>
                <c:pt idx="204">
                  <c:v>988</c:v>
                </c:pt>
                <c:pt idx="205">
                  <c:v>989</c:v>
                </c:pt>
                <c:pt idx="206">
                  <c:v>990</c:v>
                </c:pt>
                <c:pt idx="207">
                  <c:v>991</c:v>
                </c:pt>
                <c:pt idx="208">
                  <c:v>992</c:v>
                </c:pt>
                <c:pt idx="209">
                  <c:v>993</c:v>
                </c:pt>
                <c:pt idx="210">
                  <c:v>994</c:v>
                </c:pt>
                <c:pt idx="211">
                  <c:v>995</c:v>
                </c:pt>
                <c:pt idx="212">
                  <c:v>996</c:v>
                </c:pt>
                <c:pt idx="213">
                  <c:v>997</c:v>
                </c:pt>
                <c:pt idx="214">
                  <c:v>998</c:v>
                </c:pt>
                <c:pt idx="215">
                  <c:v>999</c:v>
                </c:pt>
                <c:pt idx="216">
                  <c:v>1000</c:v>
                </c:pt>
                <c:pt idx="217">
                  <c:v>1001</c:v>
                </c:pt>
                <c:pt idx="218">
                  <c:v>1002</c:v>
                </c:pt>
                <c:pt idx="219">
                  <c:v>1003</c:v>
                </c:pt>
                <c:pt idx="220">
                  <c:v>1004</c:v>
                </c:pt>
              </c:numCache>
            </c:numRef>
          </c:xVal>
          <c:yVal>
            <c:numRef>
              <c:f>Graph!$D$786:$D$1004</c:f>
              <c:numCache>
                <c:formatCode>General</c:formatCode>
                <c:ptCount val="219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C75-BED4-E58892B279A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Graph!$A$785:$A$1005</c:f>
              <c:numCache>
                <c:formatCode>General</c:formatCode>
                <c:ptCount val="221"/>
                <c:pt idx="0">
                  <c:v>784</c:v>
                </c:pt>
                <c:pt idx="1">
                  <c:v>785</c:v>
                </c:pt>
                <c:pt idx="2">
                  <c:v>786</c:v>
                </c:pt>
                <c:pt idx="3">
                  <c:v>787</c:v>
                </c:pt>
                <c:pt idx="4">
                  <c:v>788</c:v>
                </c:pt>
                <c:pt idx="5">
                  <c:v>789</c:v>
                </c:pt>
                <c:pt idx="6">
                  <c:v>790</c:v>
                </c:pt>
                <c:pt idx="7">
                  <c:v>791</c:v>
                </c:pt>
                <c:pt idx="8">
                  <c:v>792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796</c:v>
                </c:pt>
                <c:pt idx="13">
                  <c:v>797</c:v>
                </c:pt>
                <c:pt idx="14">
                  <c:v>798</c:v>
                </c:pt>
                <c:pt idx="15">
                  <c:v>799</c:v>
                </c:pt>
                <c:pt idx="16">
                  <c:v>800</c:v>
                </c:pt>
                <c:pt idx="17">
                  <c:v>801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807</c:v>
                </c:pt>
                <c:pt idx="24">
                  <c:v>808</c:v>
                </c:pt>
                <c:pt idx="25">
                  <c:v>809</c:v>
                </c:pt>
                <c:pt idx="26">
                  <c:v>810</c:v>
                </c:pt>
                <c:pt idx="27">
                  <c:v>811</c:v>
                </c:pt>
                <c:pt idx="28">
                  <c:v>812</c:v>
                </c:pt>
                <c:pt idx="29">
                  <c:v>813</c:v>
                </c:pt>
                <c:pt idx="30">
                  <c:v>814</c:v>
                </c:pt>
                <c:pt idx="31">
                  <c:v>815</c:v>
                </c:pt>
                <c:pt idx="32">
                  <c:v>816</c:v>
                </c:pt>
                <c:pt idx="33">
                  <c:v>817</c:v>
                </c:pt>
                <c:pt idx="34">
                  <c:v>818</c:v>
                </c:pt>
                <c:pt idx="35">
                  <c:v>819</c:v>
                </c:pt>
                <c:pt idx="36">
                  <c:v>820</c:v>
                </c:pt>
                <c:pt idx="37">
                  <c:v>821</c:v>
                </c:pt>
                <c:pt idx="38">
                  <c:v>822</c:v>
                </c:pt>
                <c:pt idx="39">
                  <c:v>823</c:v>
                </c:pt>
                <c:pt idx="40">
                  <c:v>824</c:v>
                </c:pt>
                <c:pt idx="41">
                  <c:v>825</c:v>
                </c:pt>
                <c:pt idx="42">
                  <c:v>826</c:v>
                </c:pt>
                <c:pt idx="43">
                  <c:v>827</c:v>
                </c:pt>
                <c:pt idx="44">
                  <c:v>828</c:v>
                </c:pt>
                <c:pt idx="45">
                  <c:v>829</c:v>
                </c:pt>
                <c:pt idx="46">
                  <c:v>830</c:v>
                </c:pt>
                <c:pt idx="47">
                  <c:v>831</c:v>
                </c:pt>
                <c:pt idx="48">
                  <c:v>832</c:v>
                </c:pt>
                <c:pt idx="49">
                  <c:v>833</c:v>
                </c:pt>
                <c:pt idx="50">
                  <c:v>834</c:v>
                </c:pt>
                <c:pt idx="51">
                  <c:v>835</c:v>
                </c:pt>
                <c:pt idx="52">
                  <c:v>836</c:v>
                </c:pt>
                <c:pt idx="53">
                  <c:v>837</c:v>
                </c:pt>
                <c:pt idx="54">
                  <c:v>838</c:v>
                </c:pt>
                <c:pt idx="55">
                  <c:v>839</c:v>
                </c:pt>
                <c:pt idx="56">
                  <c:v>840</c:v>
                </c:pt>
                <c:pt idx="57">
                  <c:v>841</c:v>
                </c:pt>
                <c:pt idx="58">
                  <c:v>842</c:v>
                </c:pt>
                <c:pt idx="59">
                  <c:v>843</c:v>
                </c:pt>
                <c:pt idx="60">
                  <c:v>844</c:v>
                </c:pt>
                <c:pt idx="61">
                  <c:v>845</c:v>
                </c:pt>
                <c:pt idx="62">
                  <c:v>846</c:v>
                </c:pt>
                <c:pt idx="63">
                  <c:v>847</c:v>
                </c:pt>
                <c:pt idx="64">
                  <c:v>848</c:v>
                </c:pt>
                <c:pt idx="65">
                  <c:v>849</c:v>
                </c:pt>
                <c:pt idx="66">
                  <c:v>850</c:v>
                </c:pt>
                <c:pt idx="67">
                  <c:v>851</c:v>
                </c:pt>
                <c:pt idx="68">
                  <c:v>852</c:v>
                </c:pt>
                <c:pt idx="69">
                  <c:v>853</c:v>
                </c:pt>
                <c:pt idx="70">
                  <c:v>854</c:v>
                </c:pt>
                <c:pt idx="71">
                  <c:v>855</c:v>
                </c:pt>
                <c:pt idx="72">
                  <c:v>856</c:v>
                </c:pt>
                <c:pt idx="73">
                  <c:v>857</c:v>
                </c:pt>
                <c:pt idx="74">
                  <c:v>858</c:v>
                </c:pt>
                <c:pt idx="75">
                  <c:v>859</c:v>
                </c:pt>
                <c:pt idx="76">
                  <c:v>860</c:v>
                </c:pt>
                <c:pt idx="77">
                  <c:v>861</c:v>
                </c:pt>
                <c:pt idx="78">
                  <c:v>862</c:v>
                </c:pt>
                <c:pt idx="79">
                  <c:v>863</c:v>
                </c:pt>
                <c:pt idx="80">
                  <c:v>864</c:v>
                </c:pt>
                <c:pt idx="81">
                  <c:v>865</c:v>
                </c:pt>
                <c:pt idx="82">
                  <c:v>866</c:v>
                </c:pt>
                <c:pt idx="83">
                  <c:v>867</c:v>
                </c:pt>
                <c:pt idx="84">
                  <c:v>868</c:v>
                </c:pt>
                <c:pt idx="85">
                  <c:v>869</c:v>
                </c:pt>
                <c:pt idx="86">
                  <c:v>870</c:v>
                </c:pt>
                <c:pt idx="87">
                  <c:v>871</c:v>
                </c:pt>
                <c:pt idx="88">
                  <c:v>872</c:v>
                </c:pt>
                <c:pt idx="89">
                  <c:v>873</c:v>
                </c:pt>
                <c:pt idx="90">
                  <c:v>874</c:v>
                </c:pt>
                <c:pt idx="91">
                  <c:v>875</c:v>
                </c:pt>
                <c:pt idx="92">
                  <c:v>876</c:v>
                </c:pt>
                <c:pt idx="93">
                  <c:v>877</c:v>
                </c:pt>
                <c:pt idx="94">
                  <c:v>878</c:v>
                </c:pt>
                <c:pt idx="95">
                  <c:v>879</c:v>
                </c:pt>
                <c:pt idx="96">
                  <c:v>880</c:v>
                </c:pt>
                <c:pt idx="97">
                  <c:v>881</c:v>
                </c:pt>
                <c:pt idx="98">
                  <c:v>882</c:v>
                </c:pt>
                <c:pt idx="99">
                  <c:v>883</c:v>
                </c:pt>
                <c:pt idx="100">
                  <c:v>884</c:v>
                </c:pt>
                <c:pt idx="101">
                  <c:v>885</c:v>
                </c:pt>
                <c:pt idx="102">
                  <c:v>886</c:v>
                </c:pt>
                <c:pt idx="103">
                  <c:v>887</c:v>
                </c:pt>
                <c:pt idx="104">
                  <c:v>888</c:v>
                </c:pt>
                <c:pt idx="105">
                  <c:v>889</c:v>
                </c:pt>
                <c:pt idx="106">
                  <c:v>890</c:v>
                </c:pt>
                <c:pt idx="107">
                  <c:v>891</c:v>
                </c:pt>
                <c:pt idx="108">
                  <c:v>892</c:v>
                </c:pt>
                <c:pt idx="109">
                  <c:v>893</c:v>
                </c:pt>
                <c:pt idx="110">
                  <c:v>894</c:v>
                </c:pt>
                <c:pt idx="111">
                  <c:v>895</c:v>
                </c:pt>
                <c:pt idx="112">
                  <c:v>896</c:v>
                </c:pt>
                <c:pt idx="113">
                  <c:v>897</c:v>
                </c:pt>
                <c:pt idx="114">
                  <c:v>898</c:v>
                </c:pt>
                <c:pt idx="115">
                  <c:v>899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904</c:v>
                </c:pt>
                <c:pt idx="121">
                  <c:v>905</c:v>
                </c:pt>
                <c:pt idx="122">
                  <c:v>906</c:v>
                </c:pt>
                <c:pt idx="123">
                  <c:v>907</c:v>
                </c:pt>
                <c:pt idx="124">
                  <c:v>908</c:v>
                </c:pt>
                <c:pt idx="125">
                  <c:v>909</c:v>
                </c:pt>
                <c:pt idx="126">
                  <c:v>910</c:v>
                </c:pt>
                <c:pt idx="127">
                  <c:v>911</c:v>
                </c:pt>
                <c:pt idx="128">
                  <c:v>912</c:v>
                </c:pt>
                <c:pt idx="129">
                  <c:v>913</c:v>
                </c:pt>
                <c:pt idx="130">
                  <c:v>914</c:v>
                </c:pt>
                <c:pt idx="131">
                  <c:v>915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919</c:v>
                </c:pt>
                <c:pt idx="136">
                  <c:v>920</c:v>
                </c:pt>
                <c:pt idx="137">
                  <c:v>921</c:v>
                </c:pt>
                <c:pt idx="138">
                  <c:v>922</c:v>
                </c:pt>
                <c:pt idx="139">
                  <c:v>923</c:v>
                </c:pt>
                <c:pt idx="140">
                  <c:v>924</c:v>
                </c:pt>
                <c:pt idx="141">
                  <c:v>925</c:v>
                </c:pt>
                <c:pt idx="142">
                  <c:v>926</c:v>
                </c:pt>
                <c:pt idx="143">
                  <c:v>927</c:v>
                </c:pt>
                <c:pt idx="144">
                  <c:v>928</c:v>
                </c:pt>
                <c:pt idx="145">
                  <c:v>929</c:v>
                </c:pt>
                <c:pt idx="146">
                  <c:v>930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934</c:v>
                </c:pt>
                <c:pt idx="151">
                  <c:v>935</c:v>
                </c:pt>
                <c:pt idx="152">
                  <c:v>936</c:v>
                </c:pt>
                <c:pt idx="153">
                  <c:v>937</c:v>
                </c:pt>
                <c:pt idx="154">
                  <c:v>938</c:v>
                </c:pt>
                <c:pt idx="155">
                  <c:v>939</c:v>
                </c:pt>
                <c:pt idx="156">
                  <c:v>940</c:v>
                </c:pt>
                <c:pt idx="157">
                  <c:v>941</c:v>
                </c:pt>
                <c:pt idx="158">
                  <c:v>942</c:v>
                </c:pt>
                <c:pt idx="159">
                  <c:v>943</c:v>
                </c:pt>
                <c:pt idx="160">
                  <c:v>944</c:v>
                </c:pt>
                <c:pt idx="161">
                  <c:v>945</c:v>
                </c:pt>
                <c:pt idx="162">
                  <c:v>946</c:v>
                </c:pt>
                <c:pt idx="163">
                  <c:v>947</c:v>
                </c:pt>
                <c:pt idx="164">
                  <c:v>948</c:v>
                </c:pt>
                <c:pt idx="165">
                  <c:v>949</c:v>
                </c:pt>
                <c:pt idx="166">
                  <c:v>950</c:v>
                </c:pt>
                <c:pt idx="167">
                  <c:v>951</c:v>
                </c:pt>
                <c:pt idx="168">
                  <c:v>952</c:v>
                </c:pt>
                <c:pt idx="169">
                  <c:v>953</c:v>
                </c:pt>
                <c:pt idx="170">
                  <c:v>954</c:v>
                </c:pt>
                <c:pt idx="171">
                  <c:v>955</c:v>
                </c:pt>
                <c:pt idx="172">
                  <c:v>956</c:v>
                </c:pt>
                <c:pt idx="173">
                  <c:v>957</c:v>
                </c:pt>
                <c:pt idx="174">
                  <c:v>958</c:v>
                </c:pt>
                <c:pt idx="175">
                  <c:v>959</c:v>
                </c:pt>
                <c:pt idx="176">
                  <c:v>960</c:v>
                </c:pt>
                <c:pt idx="177">
                  <c:v>961</c:v>
                </c:pt>
                <c:pt idx="178">
                  <c:v>962</c:v>
                </c:pt>
                <c:pt idx="179">
                  <c:v>963</c:v>
                </c:pt>
                <c:pt idx="180">
                  <c:v>964</c:v>
                </c:pt>
                <c:pt idx="181">
                  <c:v>965</c:v>
                </c:pt>
                <c:pt idx="182">
                  <c:v>966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970</c:v>
                </c:pt>
                <c:pt idx="187">
                  <c:v>971</c:v>
                </c:pt>
                <c:pt idx="188">
                  <c:v>972</c:v>
                </c:pt>
                <c:pt idx="189">
                  <c:v>973</c:v>
                </c:pt>
                <c:pt idx="190">
                  <c:v>974</c:v>
                </c:pt>
                <c:pt idx="191">
                  <c:v>975</c:v>
                </c:pt>
                <c:pt idx="192">
                  <c:v>976</c:v>
                </c:pt>
                <c:pt idx="193">
                  <c:v>977</c:v>
                </c:pt>
                <c:pt idx="194">
                  <c:v>978</c:v>
                </c:pt>
                <c:pt idx="195">
                  <c:v>979</c:v>
                </c:pt>
                <c:pt idx="196">
                  <c:v>980</c:v>
                </c:pt>
                <c:pt idx="197">
                  <c:v>981</c:v>
                </c:pt>
                <c:pt idx="198">
                  <c:v>982</c:v>
                </c:pt>
                <c:pt idx="199">
                  <c:v>983</c:v>
                </c:pt>
                <c:pt idx="200">
                  <c:v>984</c:v>
                </c:pt>
                <c:pt idx="201">
                  <c:v>985</c:v>
                </c:pt>
                <c:pt idx="202">
                  <c:v>986</c:v>
                </c:pt>
                <c:pt idx="203">
                  <c:v>987</c:v>
                </c:pt>
                <c:pt idx="204">
                  <c:v>988</c:v>
                </c:pt>
                <c:pt idx="205">
                  <c:v>989</c:v>
                </c:pt>
                <c:pt idx="206">
                  <c:v>990</c:v>
                </c:pt>
                <c:pt idx="207">
                  <c:v>991</c:v>
                </c:pt>
                <c:pt idx="208">
                  <c:v>992</c:v>
                </c:pt>
                <c:pt idx="209">
                  <c:v>993</c:v>
                </c:pt>
                <c:pt idx="210">
                  <c:v>994</c:v>
                </c:pt>
                <c:pt idx="211">
                  <c:v>995</c:v>
                </c:pt>
                <c:pt idx="212">
                  <c:v>996</c:v>
                </c:pt>
                <c:pt idx="213">
                  <c:v>997</c:v>
                </c:pt>
                <c:pt idx="214">
                  <c:v>998</c:v>
                </c:pt>
                <c:pt idx="215">
                  <c:v>999</c:v>
                </c:pt>
                <c:pt idx="216">
                  <c:v>1000</c:v>
                </c:pt>
                <c:pt idx="217">
                  <c:v>1001</c:v>
                </c:pt>
                <c:pt idx="218">
                  <c:v>1002</c:v>
                </c:pt>
                <c:pt idx="219">
                  <c:v>1003</c:v>
                </c:pt>
                <c:pt idx="220">
                  <c:v>1004</c:v>
                </c:pt>
              </c:numCache>
            </c:numRef>
          </c:xVal>
          <c:yVal>
            <c:numRef>
              <c:f>Graph!$B$786:$B$1004</c:f>
              <c:numCache>
                <c:formatCode>General</c:formatCode>
                <c:ptCount val="219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C75-BED4-E58892B279A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Graph!$A$785:$A$1005</c:f>
              <c:numCache>
                <c:formatCode>General</c:formatCode>
                <c:ptCount val="221"/>
                <c:pt idx="0">
                  <c:v>784</c:v>
                </c:pt>
                <c:pt idx="1">
                  <c:v>785</c:v>
                </c:pt>
                <c:pt idx="2">
                  <c:v>786</c:v>
                </c:pt>
                <c:pt idx="3">
                  <c:v>787</c:v>
                </c:pt>
                <c:pt idx="4">
                  <c:v>788</c:v>
                </c:pt>
                <c:pt idx="5">
                  <c:v>789</c:v>
                </c:pt>
                <c:pt idx="6">
                  <c:v>790</c:v>
                </c:pt>
                <c:pt idx="7">
                  <c:v>791</c:v>
                </c:pt>
                <c:pt idx="8">
                  <c:v>792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796</c:v>
                </c:pt>
                <c:pt idx="13">
                  <c:v>797</c:v>
                </c:pt>
                <c:pt idx="14">
                  <c:v>798</c:v>
                </c:pt>
                <c:pt idx="15">
                  <c:v>799</c:v>
                </c:pt>
                <c:pt idx="16">
                  <c:v>800</c:v>
                </c:pt>
                <c:pt idx="17">
                  <c:v>801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807</c:v>
                </c:pt>
                <c:pt idx="24">
                  <c:v>808</c:v>
                </c:pt>
                <c:pt idx="25">
                  <c:v>809</c:v>
                </c:pt>
                <c:pt idx="26">
                  <c:v>810</c:v>
                </c:pt>
                <c:pt idx="27">
                  <c:v>811</c:v>
                </c:pt>
                <c:pt idx="28">
                  <c:v>812</c:v>
                </c:pt>
                <c:pt idx="29">
                  <c:v>813</c:v>
                </c:pt>
                <c:pt idx="30">
                  <c:v>814</c:v>
                </c:pt>
                <c:pt idx="31">
                  <c:v>815</c:v>
                </c:pt>
                <c:pt idx="32">
                  <c:v>816</c:v>
                </c:pt>
                <c:pt idx="33">
                  <c:v>817</c:v>
                </c:pt>
                <c:pt idx="34">
                  <c:v>818</c:v>
                </c:pt>
                <c:pt idx="35">
                  <c:v>819</c:v>
                </c:pt>
                <c:pt idx="36">
                  <c:v>820</c:v>
                </c:pt>
                <c:pt idx="37">
                  <c:v>821</c:v>
                </c:pt>
                <c:pt idx="38">
                  <c:v>822</c:v>
                </c:pt>
                <c:pt idx="39">
                  <c:v>823</c:v>
                </c:pt>
                <c:pt idx="40">
                  <c:v>824</c:v>
                </c:pt>
                <c:pt idx="41">
                  <c:v>825</c:v>
                </c:pt>
                <c:pt idx="42">
                  <c:v>826</c:v>
                </c:pt>
                <c:pt idx="43">
                  <c:v>827</c:v>
                </c:pt>
                <c:pt idx="44">
                  <c:v>828</c:v>
                </c:pt>
                <c:pt idx="45">
                  <c:v>829</c:v>
                </c:pt>
                <c:pt idx="46">
                  <c:v>830</c:v>
                </c:pt>
                <c:pt idx="47">
                  <c:v>831</c:v>
                </c:pt>
                <c:pt idx="48">
                  <c:v>832</c:v>
                </c:pt>
                <c:pt idx="49">
                  <c:v>833</c:v>
                </c:pt>
                <c:pt idx="50">
                  <c:v>834</c:v>
                </c:pt>
                <c:pt idx="51">
                  <c:v>835</c:v>
                </c:pt>
                <c:pt idx="52">
                  <c:v>836</c:v>
                </c:pt>
                <c:pt idx="53">
                  <c:v>837</c:v>
                </c:pt>
                <c:pt idx="54">
                  <c:v>838</c:v>
                </c:pt>
                <c:pt idx="55">
                  <c:v>839</c:v>
                </c:pt>
                <c:pt idx="56">
                  <c:v>840</c:v>
                </c:pt>
                <c:pt idx="57">
                  <c:v>841</c:v>
                </c:pt>
                <c:pt idx="58">
                  <c:v>842</c:v>
                </c:pt>
                <c:pt idx="59">
                  <c:v>843</c:v>
                </c:pt>
                <c:pt idx="60">
                  <c:v>844</c:v>
                </c:pt>
                <c:pt idx="61">
                  <c:v>845</c:v>
                </c:pt>
                <c:pt idx="62">
                  <c:v>846</c:v>
                </c:pt>
                <c:pt idx="63">
                  <c:v>847</c:v>
                </c:pt>
                <c:pt idx="64">
                  <c:v>848</c:v>
                </c:pt>
                <c:pt idx="65">
                  <c:v>849</c:v>
                </c:pt>
                <c:pt idx="66">
                  <c:v>850</c:v>
                </c:pt>
                <c:pt idx="67">
                  <c:v>851</c:v>
                </c:pt>
                <c:pt idx="68">
                  <c:v>852</c:v>
                </c:pt>
                <c:pt idx="69">
                  <c:v>853</c:v>
                </c:pt>
                <c:pt idx="70">
                  <c:v>854</c:v>
                </c:pt>
                <c:pt idx="71">
                  <c:v>855</c:v>
                </c:pt>
                <c:pt idx="72">
                  <c:v>856</c:v>
                </c:pt>
                <c:pt idx="73">
                  <c:v>857</c:v>
                </c:pt>
                <c:pt idx="74">
                  <c:v>858</c:v>
                </c:pt>
                <c:pt idx="75">
                  <c:v>859</c:v>
                </c:pt>
                <c:pt idx="76">
                  <c:v>860</c:v>
                </c:pt>
                <c:pt idx="77">
                  <c:v>861</c:v>
                </c:pt>
                <c:pt idx="78">
                  <c:v>862</c:v>
                </c:pt>
                <c:pt idx="79">
                  <c:v>863</c:v>
                </c:pt>
                <c:pt idx="80">
                  <c:v>864</c:v>
                </c:pt>
                <c:pt idx="81">
                  <c:v>865</c:v>
                </c:pt>
                <c:pt idx="82">
                  <c:v>866</c:v>
                </c:pt>
                <c:pt idx="83">
                  <c:v>867</c:v>
                </c:pt>
                <c:pt idx="84">
                  <c:v>868</c:v>
                </c:pt>
                <c:pt idx="85">
                  <c:v>869</c:v>
                </c:pt>
                <c:pt idx="86">
                  <c:v>870</c:v>
                </c:pt>
                <c:pt idx="87">
                  <c:v>871</c:v>
                </c:pt>
                <c:pt idx="88">
                  <c:v>872</c:v>
                </c:pt>
                <c:pt idx="89">
                  <c:v>873</c:v>
                </c:pt>
                <c:pt idx="90">
                  <c:v>874</c:v>
                </c:pt>
                <c:pt idx="91">
                  <c:v>875</c:v>
                </c:pt>
                <c:pt idx="92">
                  <c:v>876</c:v>
                </c:pt>
                <c:pt idx="93">
                  <c:v>877</c:v>
                </c:pt>
                <c:pt idx="94">
                  <c:v>878</c:v>
                </c:pt>
                <c:pt idx="95">
                  <c:v>879</c:v>
                </c:pt>
                <c:pt idx="96">
                  <c:v>880</c:v>
                </c:pt>
                <c:pt idx="97">
                  <c:v>881</c:v>
                </c:pt>
                <c:pt idx="98">
                  <c:v>882</c:v>
                </c:pt>
                <c:pt idx="99">
                  <c:v>883</c:v>
                </c:pt>
                <c:pt idx="100">
                  <c:v>884</c:v>
                </c:pt>
                <c:pt idx="101">
                  <c:v>885</c:v>
                </c:pt>
                <c:pt idx="102">
                  <c:v>886</c:v>
                </c:pt>
                <c:pt idx="103">
                  <c:v>887</c:v>
                </c:pt>
                <c:pt idx="104">
                  <c:v>888</c:v>
                </c:pt>
                <c:pt idx="105">
                  <c:v>889</c:v>
                </c:pt>
                <c:pt idx="106">
                  <c:v>890</c:v>
                </c:pt>
                <c:pt idx="107">
                  <c:v>891</c:v>
                </c:pt>
                <c:pt idx="108">
                  <c:v>892</c:v>
                </c:pt>
                <c:pt idx="109">
                  <c:v>893</c:v>
                </c:pt>
                <c:pt idx="110">
                  <c:v>894</c:v>
                </c:pt>
                <c:pt idx="111">
                  <c:v>895</c:v>
                </c:pt>
                <c:pt idx="112">
                  <c:v>896</c:v>
                </c:pt>
                <c:pt idx="113">
                  <c:v>897</c:v>
                </c:pt>
                <c:pt idx="114">
                  <c:v>898</c:v>
                </c:pt>
                <c:pt idx="115">
                  <c:v>899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904</c:v>
                </c:pt>
                <c:pt idx="121">
                  <c:v>905</c:v>
                </c:pt>
                <c:pt idx="122">
                  <c:v>906</c:v>
                </c:pt>
                <c:pt idx="123">
                  <c:v>907</c:v>
                </c:pt>
                <c:pt idx="124">
                  <c:v>908</c:v>
                </c:pt>
                <c:pt idx="125">
                  <c:v>909</c:v>
                </c:pt>
                <c:pt idx="126">
                  <c:v>910</c:v>
                </c:pt>
                <c:pt idx="127">
                  <c:v>911</c:v>
                </c:pt>
                <c:pt idx="128">
                  <c:v>912</c:v>
                </c:pt>
                <c:pt idx="129">
                  <c:v>913</c:v>
                </c:pt>
                <c:pt idx="130">
                  <c:v>914</c:v>
                </c:pt>
                <c:pt idx="131">
                  <c:v>915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919</c:v>
                </c:pt>
                <c:pt idx="136">
                  <c:v>920</c:v>
                </c:pt>
                <c:pt idx="137">
                  <c:v>921</c:v>
                </c:pt>
                <c:pt idx="138">
                  <c:v>922</c:v>
                </c:pt>
                <c:pt idx="139">
                  <c:v>923</c:v>
                </c:pt>
                <c:pt idx="140">
                  <c:v>924</c:v>
                </c:pt>
                <c:pt idx="141">
                  <c:v>925</c:v>
                </c:pt>
                <c:pt idx="142">
                  <c:v>926</c:v>
                </c:pt>
                <c:pt idx="143">
                  <c:v>927</c:v>
                </c:pt>
                <c:pt idx="144">
                  <c:v>928</c:v>
                </c:pt>
                <c:pt idx="145">
                  <c:v>929</c:v>
                </c:pt>
                <c:pt idx="146">
                  <c:v>930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934</c:v>
                </c:pt>
                <c:pt idx="151">
                  <c:v>935</c:v>
                </c:pt>
                <c:pt idx="152">
                  <c:v>936</c:v>
                </c:pt>
                <c:pt idx="153">
                  <c:v>937</c:v>
                </c:pt>
                <c:pt idx="154">
                  <c:v>938</c:v>
                </c:pt>
                <c:pt idx="155">
                  <c:v>939</c:v>
                </c:pt>
                <c:pt idx="156">
                  <c:v>940</c:v>
                </c:pt>
                <c:pt idx="157">
                  <c:v>941</c:v>
                </c:pt>
                <c:pt idx="158">
                  <c:v>942</c:v>
                </c:pt>
                <c:pt idx="159">
                  <c:v>943</c:v>
                </c:pt>
                <c:pt idx="160">
                  <c:v>944</c:v>
                </c:pt>
                <c:pt idx="161">
                  <c:v>945</c:v>
                </c:pt>
                <c:pt idx="162">
                  <c:v>946</c:v>
                </c:pt>
                <c:pt idx="163">
                  <c:v>947</c:v>
                </c:pt>
                <c:pt idx="164">
                  <c:v>948</c:v>
                </c:pt>
                <c:pt idx="165">
                  <c:v>949</c:v>
                </c:pt>
                <c:pt idx="166">
                  <c:v>950</c:v>
                </c:pt>
                <c:pt idx="167">
                  <c:v>951</c:v>
                </c:pt>
                <c:pt idx="168">
                  <c:v>952</c:v>
                </c:pt>
                <c:pt idx="169">
                  <c:v>953</c:v>
                </c:pt>
                <c:pt idx="170">
                  <c:v>954</c:v>
                </c:pt>
                <c:pt idx="171">
                  <c:v>955</c:v>
                </c:pt>
                <c:pt idx="172">
                  <c:v>956</c:v>
                </c:pt>
                <c:pt idx="173">
                  <c:v>957</c:v>
                </c:pt>
                <c:pt idx="174">
                  <c:v>958</c:v>
                </c:pt>
                <c:pt idx="175">
                  <c:v>959</c:v>
                </c:pt>
                <c:pt idx="176">
                  <c:v>960</c:v>
                </c:pt>
                <c:pt idx="177">
                  <c:v>961</c:v>
                </c:pt>
                <c:pt idx="178">
                  <c:v>962</c:v>
                </c:pt>
                <c:pt idx="179">
                  <c:v>963</c:v>
                </c:pt>
                <c:pt idx="180">
                  <c:v>964</c:v>
                </c:pt>
                <c:pt idx="181">
                  <c:v>965</c:v>
                </c:pt>
                <c:pt idx="182">
                  <c:v>966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970</c:v>
                </c:pt>
                <c:pt idx="187">
                  <c:v>971</c:v>
                </c:pt>
                <c:pt idx="188">
                  <c:v>972</c:v>
                </c:pt>
                <c:pt idx="189">
                  <c:v>973</c:v>
                </c:pt>
                <c:pt idx="190">
                  <c:v>974</c:v>
                </c:pt>
                <c:pt idx="191">
                  <c:v>975</c:v>
                </c:pt>
                <c:pt idx="192">
                  <c:v>976</c:v>
                </c:pt>
                <c:pt idx="193">
                  <c:v>977</c:v>
                </c:pt>
                <c:pt idx="194">
                  <c:v>978</c:v>
                </c:pt>
                <c:pt idx="195">
                  <c:v>979</c:v>
                </c:pt>
                <c:pt idx="196">
                  <c:v>980</c:v>
                </c:pt>
                <c:pt idx="197">
                  <c:v>981</c:v>
                </c:pt>
                <c:pt idx="198">
                  <c:v>982</c:v>
                </c:pt>
                <c:pt idx="199">
                  <c:v>983</c:v>
                </c:pt>
                <c:pt idx="200">
                  <c:v>984</c:v>
                </c:pt>
                <c:pt idx="201">
                  <c:v>985</c:v>
                </c:pt>
                <c:pt idx="202">
                  <c:v>986</c:v>
                </c:pt>
                <c:pt idx="203">
                  <c:v>987</c:v>
                </c:pt>
                <c:pt idx="204">
                  <c:v>988</c:v>
                </c:pt>
                <c:pt idx="205">
                  <c:v>989</c:v>
                </c:pt>
                <c:pt idx="206">
                  <c:v>990</c:v>
                </c:pt>
                <c:pt idx="207">
                  <c:v>991</c:v>
                </c:pt>
                <c:pt idx="208">
                  <c:v>992</c:v>
                </c:pt>
                <c:pt idx="209">
                  <c:v>993</c:v>
                </c:pt>
                <c:pt idx="210">
                  <c:v>994</c:v>
                </c:pt>
                <c:pt idx="211">
                  <c:v>995</c:v>
                </c:pt>
                <c:pt idx="212">
                  <c:v>996</c:v>
                </c:pt>
                <c:pt idx="213">
                  <c:v>997</c:v>
                </c:pt>
                <c:pt idx="214">
                  <c:v>998</c:v>
                </c:pt>
                <c:pt idx="215">
                  <c:v>999</c:v>
                </c:pt>
                <c:pt idx="216">
                  <c:v>1000</c:v>
                </c:pt>
                <c:pt idx="217">
                  <c:v>1001</c:v>
                </c:pt>
                <c:pt idx="218">
                  <c:v>1002</c:v>
                </c:pt>
                <c:pt idx="219">
                  <c:v>1003</c:v>
                </c:pt>
                <c:pt idx="220">
                  <c:v>1004</c:v>
                </c:pt>
              </c:numCache>
            </c:numRef>
          </c:xVal>
          <c:yVal>
            <c:numRef>
              <c:f>Graph!$C$786:$C$1004</c:f>
              <c:numCache>
                <c:formatCode>General</c:formatCode>
                <c:ptCount val="2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C75-BED4-E58892B279A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Graph!$A$785:$A$1005</c:f>
              <c:numCache>
                <c:formatCode>General</c:formatCode>
                <c:ptCount val="221"/>
                <c:pt idx="0">
                  <c:v>784</c:v>
                </c:pt>
                <c:pt idx="1">
                  <c:v>785</c:v>
                </c:pt>
                <c:pt idx="2">
                  <c:v>786</c:v>
                </c:pt>
                <c:pt idx="3">
                  <c:v>787</c:v>
                </c:pt>
                <c:pt idx="4">
                  <c:v>788</c:v>
                </c:pt>
                <c:pt idx="5">
                  <c:v>789</c:v>
                </c:pt>
                <c:pt idx="6">
                  <c:v>790</c:v>
                </c:pt>
                <c:pt idx="7">
                  <c:v>791</c:v>
                </c:pt>
                <c:pt idx="8">
                  <c:v>792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796</c:v>
                </c:pt>
                <c:pt idx="13">
                  <c:v>797</c:v>
                </c:pt>
                <c:pt idx="14">
                  <c:v>798</c:v>
                </c:pt>
                <c:pt idx="15">
                  <c:v>799</c:v>
                </c:pt>
                <c:pt idx="16">
                  <c:v>800</c:v>
                </c:pt>
                <c:pt idx="17">
                  <c:v>801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807</c:v>
                </c:pt>
                <c:pt idx="24">
                  <c:v>808</c:v>
                </c:pt>
                <c:pt idx="25">
                  <c:v>809</c:v>
                </c:pt>
                <c:pt idx="26">
                  <c:v>810</c:v>
                </c:pt>
                <c:pt idx="27">
                  <c:v>811</c:v>
                </c:pt>
                <c:pt idx="28">
                  <c:v>812</c:v>
                </c:pt>
                <c:pt idx="29">
                  <c:v>813</c:v>
                </c:pt>
                <c:pt idx="30">
                  <c:v>814</c:v>
                </c:pt>
                <c:pt idx="31">
                  <c:v>815</c:v>
                </c:pt>
                <c:pt idx="32">
                  <c:v>816</c:v>
                </c:pt>
                <c:pt idx="33">
                  <c:v>817</c:v>
                </c:pt>
                <c:pt idx="34">
                  <c:v>818</c:v>
                </c:pt>
                <c:pt idx="35">
                  <c:v>819</c:v>
                </c:pt>
                <c:pt idx="36">
                  <c:v>820</c:v>
                </c:pt>
                <c:pt idx="37">
                  <c:v>821</c:v>
                </c:pt>
                <c:pt idx="38">
                  <c:v>822</c:v>
                </c:pt>
                <c:pt idx="39">
                  <c:v>823</c:v>
                </c:pt>
                <c:pt idx="40">
                  <c:v>824</c:v>
                </c:pt>
                <c:pt idx="41">
                  <c:v>825</c:v>
                </c:pt>
                <c:pt idx="42">
                  <c:v>826</c:v>
                </c:pt>
                <c:pt idx="43">
                  <c:v>827</c:v>
                </c:pt>
                <c:pt idx="44">
                  <c:v>828</c:v>
                </c:pt>
                <c:pt idx="45">
                  <c:v>829</c:v>
                </c:pt>
                <c:pt idx="46">
                  <c:v>830</c:v>
                </c:pt>
                <c:pt idx="47">
                  <c:v>831</c:v>
                </c:pt>
                <c:pt idx="48">
                  <c:v>832</c:v>
                </c:pt>
                <c:pt idx="49">
                  <c:v>833</c:v>
                </c:pt>
                <c:pt idx="50">
                  <c:v>834</c:v>
                </c:pt>
                <c:pt idx="51">
                  <c:v>835</c:v>
                </c:pt>
                <c:pt idx="52">
                  <c:v>836</c:v>
                </c:pt>
                <c:pt idx="53">
                  <c:v>837</c:v>
                </c:pt>
                <c:pt idx="54">
                  <c:v>838</c:v>
                </c:pt>
                <c:pt idx="55">
                  <c:v>839</c:v>
                </c:pt>
                <c:pt idx="56">
                  <c:v>840</c:v>
                </c:pt>
                <c:pt idx="57">
                  <c:v>841</c:v>
                </c:pt>
                <c:pt idx="58">
                  <c:v>842</c:v>
                </c:pt>
                <c:pt idx="59">
                  <c:v>843</c:v>
                </c:pt>
                <c:pt idx="60">
                  <c:v>844</c:v>
                </c:pt>
                <c:pt idx="61">
                  <c:v>845</c:v>
                </c:pt>
                <c:pt idx="62">
                  <c:v>846</c:v>
                </c:pt>
                <c:pt idx="63">
                  <c:v>847</c:v>
                </c:pt>
                <c:pt idx="64">
                  <c:v>848</c:v>
                </c:pt>
                <c:pt idx="65">
                  <c:v>849</c:v>
                </c:pt>
                <c:pt idx="66">
                  <c:v>850</c:v>
                </c:pt>
                <c:pt idx="67">
                  <c:v>851</c:v>
                </c:pt>
                <c:pt idx="68">
                  <c:v>852</c:v>
                </c:pt>
                <c:pt idx="69">
                  <c:v>853</c:v>
                </c:pt>
                <c:pt idx="70">
                  <c:v>854</c:v>
                </c:pt>
                <c:pt idx="71">
                  <c:v>855</c:v>
                </c:pt>
                <c:pt idx="72">
                  <c:v>856</c:v>
                </c:pt>
                <c:pt idx="73">
                  <c:v>857</c:v>
                </c:pt>
                <c:pt idx="74">
                  <c:v>858</c:v>
                </c:pt>
                <c:pt idx="75">
                  <c:v>859</c:v>
                </c:pt>
                <c:pt idx="76">
                  <c:v>860</c:v>
                </c:pt>
                <c:pt idx="77">
                  <c:v>861</c:v>
                </c:pt>
                <c:pt idx="78">
                  <c:v>862</c:v>
                </c:pt>
                <c:pt idx="79">
                  <c:v>863</c:v>
                </c:pt>
                <c:pt idx="80">
                  <c:v>864</c:v>
                </c:pt>
                <c:pt idx="81">
                  <c:v>865</c:v>
                </c:pt>
                <c:pt idx="82">
                  <c:v>866</c:v>
                </c:pt>
                <c:pt idx="83">
                  <c:v>867</c:v>
                </c:pt>
                <c:pt idx="84">
                  <c:v>868</c:v>
                </c:pt>
                <c:pt idx="85">
                  <c:v>869</c:v>
                </c:pt>
                <c:pt idx="86">
                  <c:v>870</c:v>
                </c:pt>
                <c:pt idx="87">
                  <c:v>871</c:v>
                </c:pt>
                <c:pt idx="88">
                  <c:v>872</c:v>
                </c:pt>
                <c:pt idx="89">
                  <c:v>873</c:v>
                </c:pt>
                <c:pt idx="90">
                  <c:v>874</c:v>
                </c:pt>
                <c:pt idx="91">
                  <c:v>875</c:v>
                </c:pt>
                <c:pt idx="92">
                  <c:v>876</c:v>
                </c:pt>
                <c:pt idx="93">
                  <c:v>877</c:v>
                </c:pt>
                <c:pt idx="94">
                  <c:v>878</c:v>
                </c:pt>
                <c:pt idx="95">
                  <c:v>879</c:v>
                </c:pt>
                <c:pt idx="96">
                  <c:v>880</c:v>
                </c:pt>
                <c:pt idx="97">
                  <c:v>881</c:v>
                </c:pt>
                <c:pt idx="98">
                  <c:v>882</c:v>
                </c:pt>
                <c:pt idx="99">
                  <c:v>883</c:v>
                </c:pt>
                <c:pt idx="100">
                  <c:v>884</c:v>
                </c:pt>
                <c:pt idx="101">
                  <c:v>885</c:v>
                </c:pt>
                <c:pt idx="102">
                  <c:v>886</c:v>
                </c:pt>
                <c:pt idx="103">
                  <c:v>887</c:v>
                </c:pt>
                <c:pt idx="104">
                  <c:v>888</c:v>
                </c:pt>
                <c:pt idx="105">
                  <c:v>889</c:v>
                </c:pt>
                <c:pt idx="106">
                  <c:v>890</c:v>
                </c:pt>
                <c:pt idx="107">
                  <c:v>891</c:v>
                </c:pt>
                <c:pt idx="108">
                  <c:v>892</c:v>
                </c:pt>
                <c:pt idx="109">
                  <c:v>893</c:v>
                </c:pt>
                <c:pt idx="110">
                  <c:v>894</c:v>
                </c:pt>
                <c:pt idx="111">
                  <c:v>895</c:v>
                </c:pt>
                <c:pt idx="112">
                  <c:v>896</c:v>
                </c:pt>
                <c:pt idx="113">
                  <c:v>897</c:v>
                </c:pt>
                <c:pt idx="114">
                  <c:v>898</c:v>
                </c:pt>
                <c:pt idx="115">
                  <c:v>899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904</c:v>
                </c:pt>
                <c:pt idx="121">
                  <c:v>905</c:v>
                </c:pt>
                <c:pt idx="122">
                  <c:v>906</c:v>
                </c:pt>
                <c:pt idx="123">
                  <c:v>907</c:v>
                </c:pt>
                <c:pt idx="124">
                  <c:v>908</c:v>
                </c:pt>
                <c:pt idx="125">
                  <c:v>909</c:v>
                </c:pt>
                <c:pt idx="126">
                  <c:v>910</c:v>
                </c:pt>
                <c:pt idx="127">
                  <c:v>911</c:v>
                </c:pt>
                <c:pt idx="128">
                  <c:v>912</c:v>
                </c:pt>
                <c:pt idx="129">
                  <c:v>913</c:v>
                </c:pt>
                <c:pt idx="130">
                  <c:v>914</c:v>
                </c:pt>
                <c:pt idx="131">
                  <c:v>915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919</c:v>
                </c:pt>
                <c:pt idx="136">
                  <c:v>920</c:v>
                </c:pt>
                <c:pt idx="137">
                  <c:v>921</c:v>
                </c:pt>
                <c:pt idx="138">
                  <c:v>922</c:v>
                </c:pt>
                <c:pt idx="139">
                  <c:v>923</c:v>
                </c:pt>
                <c:pt idx="140">
                  <c:v>924</c:v>
                </c:pt>
                <c:pt idx="141">
                  <c:v>925</c:v>
                </c:pt>
                <c:pt idx="142">
                  <c:v>926</c:v>
                </c:pt>
                <c:pt idx="143">
                  <c:v>927</c:v>
                </c:pt>
                <c:pt idx="144">
                  <c:v>928</c:v>
                </c:pt>
                <c:pt idx="145">
                  <c:v>929</c:v>
                </c:pt>
                <c:pt idx="146">
                  <c:v>930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934</c:v>
                </c:pt>
                <c:pt idx="151">
                  <c:v>935</c:v>
                </c:pt>
                <c:pt idx="152">
                  <c:v>936</c:v>
                </c:pt>
                <c:pt idx="153">
                  <c:v>937</c:v>
                </c:pt>
                <c:pt idx="154">
                  <c:v>938</c:v>
                </c:pt>
                <c:pt idx="155">
                  <c:v>939</c:v>
                </c:pt>
                <c:pt idx="156">
                  <c:v>940</c:v>
                </c:pt>
                <c:pt idx="157">
                  <c:v>941</c:v>
                </c:pt>
                <c:pt idx="158">
                  <c:v>942</c:v>
                </c:pt>
                <c:pt idx="159">
                  <c:v>943</c:v>
                </c:pt>
                <c:pt idx="160">
                  <c:v>944</c:v>
                </c:pt>
                <c:pt idx="161">
                  <c:v>945</c:v>
                </c:pt>
                <c:pt idx="162">
                  <c:v>946</c:v>
                </c:pt>
                <c:pt idx="163">
                  <c:v>947</c:v>
                </c:pt>
                <c:pt idx="164">
                  <c:v>948</c:v>
                </c:pt>
                <c:pt idx="165">
                  <c:v>949</c:v>
                </c:pt>
                <c:pt idx="166">
                  <c:v>950</c:v>
                </c:pt>
                <c:pt idx="167">
                  <c:v>951</c:v>
                </c:pt>
                <c:pt idx="168">
                  <c:v>952</c:v>
                </c:pt>
                <c:pt idx="169">
                  <c:v>953</c:v>
                </c:pt>
                <c:pt idx="170">
                  <c:v>954</c:v>
                </c:pt>
                <c:pt idx="171">
                  <c:v>955</c:v>
                </c:pt>
                <c:pt idx="172">
                  <c:v>956</c:v>
                </c:pt>
                <c:pt idx="173">
                  <c:v>957</c:v>
                </c:pt>
                <c:pt idx="174">
                  <c:v>958</c:v>
                </c:pt>
                <c:pt idx="175">
                  <c:v>959</c:v>
                </c:pt>
                <c:pt idx="176">
                  <c:v>960</c:v>
                </c:pt>
                <c:pt idx="177">
                  <c:v>961</c:v>
                </c:pt>
                <c:pt idx="178">
                  <c:v>962</c:v>
                </c:pt>
                <c:pt idx="179">
                  <c:v>963</c:v>
                </c:pt>
                <c:pt idx="180">
                  <c:v>964</c:v>
                </c:pt>
                <c:pt idx="181">
                  <c:v>965</c:v>
                </c:pt>
                <c:pt idx="182">
                  <c:v>966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970</c:v>
                </c:pt>
                <c:pt idx="187">
                  <c:v>971</c:v>
                </c:pt>
                <c:pt idx="188">
                  <c:v>972</c:v>
                </c:pt>
                <c:pt idx="189">
                  <c:v>973</c:v>
                </c:pt>
                <c:pt idx="190">
                  <c:v>974</c:v>
                </c:pt>
                <c:pt idx="191">
                  <c:v>975</c:v>
                </c:pt>
                <c:pt idx="192">
                  <c:v>976</c:v>
                </c:pt>
                <c:pt idx="193">
                  <c:v>977</c:v>
                </c:pt>
                <c:pt idx="194">
                  <c:v>978</c:v>
                </c:pt>
                <c:pt idx="195">
                  <c:v>979</c:v>
                </c:pt>
                <c:pt idx="196">
                  <c:v>980</c:v>
                </c:pt>
                <c:pt idx="197">
                  <c:v>981</c:v>
                </c:pt>
                <c:pt idx="198">
                  <c:v>982</c:v>
                </c:pt>
                <c:pt idx="199">
                  <c:v>983</c:v>
                </c:pt>
                <c:pt idx="200">
                  <c:v>984</c:v>
                </c:pt>
                <c:pt idx="201">
                  <c:v>985</c:v>
                </c:pt>
                <c:pt idx="202">
                  <c:v>986</c:v>
                </c:pt>
                <c:pt idx="203">
                  <c:v>987</c:v>
                </c:pt>
                <c:pt idx="204">
                  <c:v>988</c:v>
                </c:pt>
                <c:pt idx="205">
                  <c:v>989</c:v>
                </c:pt>
                <c:pt idx="206">
                  <c:v>990</c:v>
                </c:pt>
                <c:pt idx="207">
                  <c:v>991</c:v>
                </c:pt>
                <c:pt idx="208">
                  <c:v>992</c:v>
                </c:pt>
                <c:pt idx="209">
                  <c:v>993</c:v>
                </c:pt>
                <c:pt idx="210">
                  <c:v>994</c:v>
                </c:pt>
                <c:pt idx="211">
                  <c:v>995</c:v>
                </c:pt>
                <c:pt idx="212">
                  <c:v>996</c:v>
                </c:pt>
                <c:pt idx="213">
                  <c:v>997</c:v>
                </c:pt>
                <c:pt idx="214">
                  <c:v>998</c:v>
                </c:pt>
                <c:pt idx="215">
                  <c:v>999</c:v>
                </c:pt>
                <c:pt idx="216">
                  <c:v>1000</c:v>
                </c:pt>
                <c:pt idx="217">
                  <c:v>1001</c:v>
                </c:pt>
                <c:pt idx="218">
                  <c:v>1002</c:v>
                </c:pt>
                <c:pt idx="219">
                  <c:v>1003</c:v>
                </c:pt>
                <c:pt idx="220">
                  <c:v>1004</c:v>
                </c:pt>
              </c:numCache>
            </c:numRef>
          </c:xVal>
          <c:yVal>
            <c:numRef>
              <c:f>Graph!$E$786:$E$1004</c:f>
              <c:numCache>
                <c:formatCode>General</c:formatCode>
                <c:ptCount val="219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C75-BED4-E58892B279A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Graph!$A$785:$A$1005</c:f>
              <c:numCache>
                <c:formatCode>General</c:formatCode>
                <c:ptCount val="221"/>
                <c:pt idx="0">
                  <c:v>784</c:v>
                </c:pt>
                <c:pt idx="1">
                  <c:v>785</c:v>
                </c:pt>
                <c:pt idx="2">
                  <c:v>786</c:v>
                </c:pt>
                <c:pt idx="3">
                  <c:v>787</c:v>
                </c:pt>
                <c:pt idx="4">
                  <c:v>788</c:v>
                </c:pt>
                <c:pt idx="5">
                  <c:v>789</c:v>
                </c:pt>
                <c:pt idx="6">
                  <c:v>790</c:v>
                </c:pt>
                <c:pt idx="7">
                  <c:v>791</c:v>
                </c:pt>
                <c:pt idx="8">
                  <c:v>792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796</c:v>
                </c:pt>
                <c:pt idx="13">
                  <c:v>797</c:v>
                </c:pt>
                <c:pt idx="14">
                  <c:v>798</c:v>
                </c:pt>
                <c:pt idx="15">
                  <c:v>799</c:v>
                </c:pt>
                <c:pt idx="16">
                  <c:v>800</c:v>
                </c:pt>
                <c:pt idx="17">
                  <c:v>801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807</c:v>
                </c:pt>
                <c:pt idx="24">
                  <c:v>808</c:v>
                </c:pt>
                <c:pt idx="25">
                  <c:v>809</c:v>
                </c:pt>
                <c:pt idx="26">
                  <c:v>810</c:v>
                </c:pt>
                <c:pt idx="27">
                  <c:v>811</c:v>
                </c:pt>
                <c:pt idx="28">
                  <c:v>812</c:v>
                </c:pt>
                <c:pt idx="29">
                  <c:v>813</c:v>
                </c:pt>
                <c:pt idx="30">
                  <c:v>814</c:v>
                </c:pt>
                <c:pt idx="31">
                  <c:v>815</c:v>
                </c:pt>
                <c:pt idx="32">
                  <c:v>816</c:v>
                </c:pt>
                <c:pt idx="33">
                  <c:v>817</c:v>
                </c:pt>
                <c:pt idx="34">
                  <c:v>818</c:v>
                </c:pt>
                <c:pt idx="35">
                  <c:v>819</c:v>
                </c:pt>
                <c:pt idx="36">
                  <c:v>820</c:v>
                </c:pt>
                <c:pt idx="37">
                  <c:v>821</c:v>
                </c:pt>
                <c:pt idx="38">
                  <c:v>822</c:v>
                </c:pt>
                <c:pt idx="39">
                  <c:v>823</c:v>
                </c:pt>
                <c:pt idx="40">
                  <c:v>824</c:v>
                </c:pt>
                <c:pt idx="41">
                  <c:v>825</c:v>
                </c:pt>
                <c:pt idx="42">
                  <c:v>826</c:v>
                </c:pt>
                <c:pt idx="43">
                  <c:v>827</c:v>
                </c:pt>
                <c:pt idx="44">
                  <c:v>828</c:v>
                </c:pt>
                <c:pt idx="45">
                  <c:v>829</c:v>
                </c:pt>
                <c:pt idx="46">
                  <c:v>830</c:v>
                </c:pt>
                <c:pt idx="47">
                  <c:v>831</c:v>
                </c:pt>
                <c:pt idx="48">
                  <c:v>832</c:v>
                </c:pt>
                <c:pt idx="49">
                  <c:v>833</c:v>
                </c:pt>
                <c:pt idx="50">
                  <c:v>834</c:v>
                </c:pt>
                <c:pt idx="51">
                  <c:v>835</c:v>
                </c:pt>
                <c:pt idx="52">
                  <c:v>836</c:v>
                </c:pt>
                <c:pt idx="53">
                  <c:v>837</c:v>
                </c:pt>
                <c:pt idx="54">
                  <c:v>838</c:v>
                </c:pt>
                <c:pt idx="55">
                  <c:v>839</c:v>
                </c:pt>
                <c:pt idx="56">
                  <c:v>840</c:v>
                </c:pt>
                <c:pt idx="57">
                  <c:v>841</c:v>
                </c:pt>
                <c:pt idx="58">
                  <c:v>842</c:v>
                </c:pt>
                <c:pt idx="59">
                  <c:v>843</c:v>
                </c:pt>
                <c:pt idx="60">
                  <c:v>844</c:v>
                </c:pt>
                <c:pt idx="61">
                  <c:v>845</c:v>
                </c:pt>
                <c:pt idx="62">
                  <c:v>846</c:v>
                </c:pt>
                <c:pt idx="63">
                  <c:v>847</c:v>
                </c:pt>
                <c:pt idx="64">
                  <c:v>848</c:v>
                </c:pt>
                <c:pt idx="65">
                  <c:v>849</c:v>
                </c:pt>
                <c:pt idx="66">
                  <c:v>850</c:v>
                </c:pt>
                <c:pt idx="67">
                  <c:v>851</c:v>
                </c:pt>
                <c:pt idx="68">
                  <c:v>852</c:v>
                </c:pt>
                <c:pt idx="69">
                  <c:v>853</c:v>
                </c:pt>
                <c:pt idx="70">
                  <c:v>854</c:v>
                </c:pt>
                <c:pt idx="71">
                  <c:v>855</c:v>
                </c:pt>
                <c:pt idx="72">
                  <c:v>856</c:v>
                </c:pt>
                <c:pt idx="73">
                  <c:v>857</c:v>
                </c:pt>
                <c:pt idx="74">
                  <c:v>858</c:v>
                </c:pt>
                <c:pt idx="75">
                  <c:v>859</c:v>
                </c:pt>
                <c:pt idx="76">
                  <c:v>860</c:v>
                </c:pt>
                <c:pt idx="77">
                  <c:v>861</c:v>
                </c:pt>
                <c:pt idx="78">
                  <c:v>862</c:v>
                </c:pt>
                <c:pt idx="79">
                  <c:v>863</c:v>
                </c:pt>
                <c:pt idx="80">
                  <c:v>864</c:v>
                </c:pt>
                <c:pt idx="81">
                  <c:v>865</c:v>
                </c:pt>
                <c:pt idx="82">
                  <c:v>866</c:v>
                </c:pt>
                <c:pt idx="83">
                  <c:v>867</c:v>
                </c:pt>
                <c:pt idx="84">
                  <c:v>868</c:v>
                </c:pt>
                <c:pt idx="85">
                  <c:v>869</c:v>
                </c:pt>
                <c:pt idx="86">
                  <c:v>870</c:v>
                </c:pt>
                <c:pt idx="87">
                  <c:v>871</c:v>
                </c:pt>
                <c:pt idx="88">
                  <c:v>872</c:v>
                </c:pt>
                <c:pt idx="89">
                  <c:v>873</c:v>
                </c:pt>
                <c:pt idx="90">
                  <c:v>874</c:v>
                </c:pt>
                <c:pt idx="91">
                  <c:v>875</c:v>
                </c:pt>
                <c:pt idx="92">
                  <c:v>876</c:v>
                </c:pt>
                <c:pt idx="93">
                  <c:v>877</c:v>
                </c:pt>
                <c:pt idx="94">
                  <c:v>878</c:v>
                </c:pt>
                <c:pt idx="95">
                  <c:v>879</c:v>
                </c:pt>
                <c:pt idx="96">
                  <c:v>880</c:v>
                </c:pt>
                <c:pt idx="97">
                  <c:v>881</c:v>
                </c:pt>
                <c:pt idx="98">
                  <c:v>882</c:v>
                </c:pt>
                <c:pt idx="99">
                  <c:v>883</c:v>
                </c:pt>
                <c:pt idx="100">
                  <c:v>884</c:v>
                </c:pt>
                <c:pt idx="101">
                  <c:v>885</c:v>
                </c:pt>
                <c:pt idx="102">
                  <c:v>886</c:v>
                </c:pt>
                <c:pt idx="103">
                  <c:v>887</c:v>
                </c:pt>
                <c:pt idx="104">
                  <c:v>888</c:v>
                </c:pt>
                <c:pt idx="105">
                  <c:v>889</c:v>
                </c:pt>
                <c:pt idx="106">
                  <c:v>890</c:v>
                </c:pt>
                <c:pt idx="107">
                  <c:v>891</c:v>
                </c:pt>
                <c:pt idx="108">
                  <c:v>892</c:v>
                </c:pt>
                <c:pt idx="109">
                  <c:v>893</c:v>
                </c:pt>
                <c:pt idx="110">
                  <c:v>894</c:v>
                </c:pt>
                <c:pt idx="111">
                  <c:v>895</c:v>
                </c:pt>
                <c:pt idx="112">
                  <c:v>896</c:v>
                </c:pt>
                <c:pt idx="113">
                  <c:v>897</c:v>
                </c:pt>
                <c:pt idx="114">
                  <c:v>898</c:v>
                </c:pt>
                <c:pt idx="115">
                  <c:v>899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904</c:v>
                </c:pt>
                <c:pt idx="121">
                  <c:v>905</c:v>
                </c:pt>
                <c:pt idx="122">
                  <c:v>906</c:v>
                </c:pt>
                <c:pt idx="123">
                  <c:v>907</c:v>
                </c:pt>
                <c:pt idx="124">
                  <c:v>908</c:v>
                </c:pt>
                <c:pt idx="125">
                  <c:v>909</c:v>
                </c:pt>
                <c:pt idx="126">
                  <c:v>910</c:v>
                </c:pt>
                <c:pt idx="127">
                  <c:v>911</c:v>
                </c:pt>
                <c:pt idx="128">
                  <c:v>912</c:v>
                </c:pt>
                <c:pt idx="129">
                  <c:v>913</c:v>
                </c:pt>
                <c:pt idx="130">
                  <c:v>914</c:v>
                </c:pt>
                <c:pt idx="131">
                  <c:v>915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919</c:v>
                </c:pt>
                <c:pt idx="136">
                  <c:v>920</c:v>
                </c:pt>
                <c:pt idx="137">
                  <c:v>921</c:v>
                </c:pt>
                <c:pt idx="138">
                  <c:v>922</c:v>
                </c:pt>
                <c:pt idx="139">
                  <c:v>923</c:v>
                </c:pt>
                <c:pt idx="140">
                  <c:v>924</c:v>
                </c:pt>
                <c:pt idx="141">
                  <c:v>925</c:v>
                </c:pt>
                <c:pt idx="142">
                  <c:v>926</c:v>
                </c:pt>
                <c:pt idx="143">
                  <c:v>927</c:v>
                </c:pt>
                <c:pt idx="144">
                  <c:v>928</c:v>
                </c:pt>
                <c:pt idx="145">
                  <c:v>929</c:v>
                </c:pt>
                <c:pt idx="146">
                  <c:v>930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934</c:v>
                </c:pt>
                <c:pt idx="151">
                  <c:v>935</c:v>
                </c:pt>
                <c:pt idx="152">
                  <c:v>936</c:v>
                </c:pt>
                <c:pt idx="153">
                  <c:v>937</c:v>
                </c:pt>
                <c:pt idx="154">
                  <c:v>938</c:v>
                </c:pt>
                <c:pt idx="155">
                  <c:v>939</c:v>
                </c:pt>
                <c:pt idx="156">
                  <c:v>940</c:v>
                </c:pt>
                <c:pt idx="157">
                  <c:v>941</c:v>
                </c:pt>
                <c:pt idx="158">
                  <c:v>942</c:v>
                </c:pt>
                <c:pt idx="159">
                  <c:v>943</c:v>
                </c:pt>
                <c:pt idx="160">
                  <c:v>944</c:v>
                </c:pt>
                <c:pt idx="161">
                  <c:v>945</c:v>
                </c:pt>
                <c:pt idx="162">
                  <c:v>946</c:v>
                </c:pt>
                <c:pt idx="163">
                  <c:v>947</c:v>
                </c:pt>
                <c:pt idx="164">
                  <c:v>948</c:v>
                </c:pt>
                <c:pt idx="165">
                  <c:v>949</c:v>
                </c:pt>
                <c:pt idx="166">
                  <c:v>950</c:v>
                </c:pt>
                <c:pt idx="167">
                  <c:v>951</c:v>
                </c:pt>
                <c:pt idx="168">
                  <c:v>952</c:v>
                </c:pt>
                <c:pt idx="169">
                  <c:v>953</c:v>
                </c:pt>
                <c:pt idx="170">
                  <c:v>954</c:v>
                </c:pt>
                <c:pt idx="171">
                  <c:v>955</c:v>
                </c:pt>
                <c:pt idx="172">
                  <c:v>956</c:v>
                </c:pt>
                <c:pt idx="173">
                  <c:v>957</c:v>
                </c:pt>
                <c:pt idx="174">
                  <c:v>958</c:v>
                </c:pt>
                <c:pt idx="175">
                  <c:v>959</c:v>
                </c:pt>
                <c:pt idx="176">
                  <c:v>960</c:v>
                </c:pt>
                <c:pt idx="177">
                  <c:v>961</c:v>
                </c:pt>
                <c:pt idx="178">
                  <c:v>962</c:v>
                </c:pt>
                <c:pt idx="179">
                  <c:v>963</c:v>
                </c:pt>
                <c:pt idx="180">
                  <c:v>964</c:v>
                </c:pt>
                <c:pt idx="181">
                  <c:v>965</c:v>
                </c:pt>
                <c:pt idx="182">
                  <c:v>966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970</c:v>
                </c:pt>
                <c:pt idx="187">
                  <c:v>971</c:v>
                </c:pt>
                <c:pt idx="188">
                  <c:v>972</c:v>
                </c:pt>
                <c:pt idx="189">
                  <c:v>973</c:v>
                </c:pt>
                <c:pt idx="190">
                  <c:v>974</c:v>
                </c:pt>
                <c:pt idx="191">
                  <c:v>975</c:v>
                </c:pt>
                <c:pt idx="192">
                  <c:v>976</c:v>
                </c:pt>
                <c:pt idx="193">
                  <c:v>977</c:v>
                </c:pt>
                <c:pt idx="194">
                  <c:v>978</c:v>
                </c:pt>
                <c:pt idx="195">
                  <c:v>979</c:v>
                </c:pt>
                <c:pt idx="196">
                  <c:v>980</c:v>
                </c:pt>
                <c:pt idx="197">
                  <c:v>981</c:v>
                </c:pt>
                <c:pt idx="198">
                  <c:v>982</c:v>
                </c:pt>
                <c:pt idx="199">
                  <c:v>983</c:v>
                </c:pt>
                <c:pt idx="200">
                  <c:v>984</c:v>
                </c:pt>
                <c:pt idx="201">
                  <c:v>985</c:v>
                </c:pt>
                <c:pt idx="202">
                  <c:v>986</c:v>
                </c:pt>
                <c:pt idx="203">
                  <c:v>987</c:v>
                </c:pt>
                <c:pt idx="204">
                  <c:v>988</c:v>
                </c:pt>
                <c:pt idx="205">
                  <c:v>989</c:v>
                </c:pt>
                <c:pt idx="206">
                  <c:v>990</c:v>
                </c:pt>
                <c:pt idx="207">
                  <c:v>991</c:v>
                </c:pt>
                <c:pt idx="208">
                  <c:v>992</c:v>
                </c:pt>
                <c:pt idx="209">
                  <c:v>993</c:v>
                </c:pt>
                <c:pt idx="210">
                  <c:v>994</c:v>
                </c:pt>
                <c:pt idx="211">
                  <c:v>995</c:v>
                </c:pt>
                <c:pt idx="212">
                  <c:v>996</c:v>
                </c:pt>
                <c:pt idx="213">
                  <c:v>997</c:v>
                </c:pt>
                <c:pt idx="214">
                  <c:v>998</c:v>
                </c:pt>
                <c:pt idx="215">
                  <c:v>999</c:v>
                </c:pt>
                <c:pt idx="216">
                  <c:v>1000</c:v>
                </c:pt>
                <c:pt idx="217">
                  <c:v>1001</c:v>
                </c:pt>
                <c:pt idx="218">
                  <c:v>1002</c:v>
                </c:pt>
                <c:pt idx="219">
                  <c:v>1003</c:v>
                </c:pt>
                <c:pt idx="220">
                  <c:v>1004</c:v>
                </c:pt>
              </c:numCache>
            </c:numRef>
          </c:xVal>
          <c:yVal>
            <c:numRef>
              <c:f>Graph!$G$786:$G$1004</c:f>
              <c:numCache>
                <c:formatCode>General</c:formatCode>
                <c:ptCount val="2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C75-BED4-E58892B279A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Graph!$A$785:$A$1005</c:f>
              <c:numCache>
                <c:formatCode>General</c:formatCode>
                <c:ptCount val="221"/>
                <c:pt idx="0">
                  <c:v>784</c:v>
                </c:pt>
                <c:pt idx="1">
                  <c:v>785</c:v>
                </c:pt>
                <c:pt idx="2">
                  <c:v>786</c:v>
                </c:pt>
                <c:pt idx="3">
                  <c:v>787</c:v>
                </c:pt>
                <c:pt idx="4">
                  <c:v>788</c:v>
                </c:pt>
                <c:pt idx="5">
                  <c:v>789</c:v>
                </c:pt>
                <c:pt idx="6">
                  <c:v>790</c:v>
                </c:pt>
                <c:pt idx="7">
                  <c:v>791</c:v>
                </c:pt>
                <c:pt idx="8">
                  <c:v>792</c:v>
                </c:pt>
                <c:pt idx="9">
                  <c:v>793</c:v>
                </c:pt>
                <c:pt idx="10">
                  <c:v>794</c:v>
                </c:pt>
                <c:pt idx="11">
                  <c:v>795</c:v>
                </c:pt>
                <c:pt idx="12">
                  <c:v>796</c:v>
                </c:pt>
                <c:pt idx="13">
                  <c:v>797</c:v>
                </c:pt>
                <c:pt idx="14">
                  <c:v>798</c:v>
                </c:pt>
                <c:pt idx="15">
                  <c:v>799</c:v>
                </c:pt>
                <c:pt idx="16">
                  <c:v>800</c:v>
                </c:pt>
                <c:pt idx="17">
                  <c:v>801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807</c:v>
                </c:pt>
                <c:pt idx="24">
                  <c:v>808</c:v>
                </c:pt>
                <c:pt idx="25">
                  <c:v>809</c:v>
                </c:pt>
                <c:pt idx="26">
                  <c:v>810</c:v>
                </c:pt>
                <c:pt idx="27">
                  <c:v>811</c:v>
                </c:pt>
                <c:pt idx="28">
                  <c:v>812</c:v>
                </c:pt>
                <c:pt idx="29">
                  <c:v>813</c:v>
                </c:pt>
                <c:pt idx="30">
                  <c:v>814</c:v>
                </c:pt>
                <c:pt idx="31">
                  <c:v>815</c:v>
                </c:pt>
                <c:pt idx="32">
                  <c:v>816</c:v>
                </c:pt>
                <c:pt idx="33">
                  <c:v>817</c:v>
                </c:pt>
                <c:pt idx="34">
                  <c:v>818</c:v>
                </c:pt>
                <c:pt idx="35">
                  <c:v>819</c:v>
                </c:pt>
                <c:pt idx="36">
                  <c:v>820</c:v>
                </c:pt>
                <c:pt idx="37">
                  <c:v>821</c:v>
                </c:pt>
                <c:pt idx="38">
                  <c:v>822</c:v>
                </c:pt>
                <c:pt idx="39">
                  <c:v>823</c:v>
                </c:pt>
                <c:pt idx="40">
                  <c:v>824</c:v>
                </c:pt>
                <c:pt idx="41">
                  <c:v>825</c:v>
                </c:pt>
                <c:pt idx="42">
                  <c:v>826</c:v>
                </c:pt>
                <c:pt idx="43">
                  <c:v>827</c:v>
                </c:pt>
                <c:pt idx="44">
                  <c:v>828</c:v>
                </c:pt>
                <c:pt idx="45">
                  <c:v>829</c:v>
                </c:pt>
                <c:pt idx="46">
                  <c:v>830</c:v>
                </c:pt>
                <c:pt idx="47">
                  <c:v>831</c:v>
                </c:pt>
                <c:pt idx="48">
                  <c:v>832</c:v>
                </c:pt>
                <c:pt idx="49">
                  <c:v>833</c:v>
                </c:pt>
                <c:pt idx="50">
                  <c:v>834</c:v>
                </c:pt>
                <c:pt idx="51">
                  <c:v>835</c:v>
                </c:pt>
                <c:pt idx="52">
                  <c:v>836</c:v>
                </c:pt>
                <c:pt idx="53">
                  <c:v>837</c:v>
                </c:pt>
                <c:pt idx="54">
                  <c:v>838</c:v>
                </c:pt>
                <c:pt idx="55">
                  <c:v>839</c:v>
                </c:pt>
                <c:pt idx="56">
                  <c:v>840</c:v>
                </c:pt>
                <c:pt idx="57">
                  <c:v>841</c:v>
                </c:pt>
                <c:pt idx="58">
                  <c:v>842</c:v>
                </c:pt>
                <c:pt idx="59">
                  <c:v>843</c:v>
                </c:pt>
                <c:pt idx="60">
                  <c:v>844</c:v>
                </c:pt>
                <c:pt idx="61">
                  <c:v>845</c:v>
                </c:pt>
                <c:pt idx="62">
                  <c:v>846</c:v>
                </c:pt>
                <c:pt idx="63">
                  <c:v>847</c:v>
                </c:pt>
                <c:pt idx="64">
                  <c:v>848</c:v>
                </c:pt>
                <c:pt idx="65">
                  <c:v>849</c:v>
                </c:pt>
                <c:pt idx="66">
                  <c:v>850</c:v>
                </c:pt>
                <c:pt idx="67">
                  <c:v>851</c:v>
                </c:pt>
                <c:pt idx="68">
                  <c:v>852</c:v>
                </c:pt>
                <c:pt idx="69">
                  <c:v>853</c:v>
                </c:pt>
                <c:pt idx="70">
                  <c:v>854</c:v>
                </c:pt>
                <c:pt idx="71">
                  <c:v>855</c:v>
                </c:pt>
                <c:pt idx="72">
                  <c:v>856</c:v>
                </c:pt>
                <c:pt idx="73">
                  <c:v>857</c:v>
                </c:pt>
                <c:pt idx="74">
                  <c:v>858</c:v>
                </c:pt>
                <c:pt idx="75">
                  <c:v>859</c:v>
                </c:pt>
                <c:pt idx="76">
                  <c:v>860</c:v>
                </c:pt>
                <c:pt idx="77">
                  <c:v>861</c:v>
                </c:pt>
                <c:pt idx="78">
                  <c:v>862</c:v>
                </c:pt>
                <c:pt idx="79">
                  <c:v>863</c:v>
                </c:pt>
                <c:pt idx="80">
                  <c:v>864</c:v>
                </c:pt>
                <c:pt idx="81">
                  <c:v>865</c:v>
                </c:pt>
                <c:pt idx="82">
                  <c:v>866</c:v>
                </c:pt>
                <c:pt idx="83">
                  <c:v>867</c:v>
                </c:pt>
                <c:pt idx="84">
                  <c:v>868</c:v>
                </c:pt>
                <c:pt idx="85">
                  <c:v>869</c:v>
                </c:pt>
                <c:pt idx="86">
                  <c:v>870</c:v>
                </c:pt>
                <c:pt idx="87">
                  <c:v>871</c:v>
                </c:pt>
                <c:pt idx="88">
                  <c:v>872</c:v>
                </c:pt>
                <c:pt idx="89">
                  <c:v>873</c:v>
                </c:pt>
                <c:pt idx="90">
                  <c:v>874</c:v>
                </c:pt>
                <c:pt idx="91">
                  <c:v>875</c:v>
                </c:pt>
                <c:pt idx="92">
                  <c:v>876</c:v>
                </c:pt>
                <c:pt idx="93">
                  <c:v>877</c:v>
                </c:pt>
                <c:pt idx="94">
                  <c:v>878</c:v>
                </c:pt>
                <c:pt idx="95">
                  <c:v>879</c:v>
                </c:pt>
                <c:pt idx="96">
                  <c:v>880</c:v>
                </c:pt>
                <c:pt idx="97">
                  <c:v>881</c:v>
                </c:pt>
                <c:pt idx="98">
                  <c:v>882</c:v>
                </c:pt>
                <c:pt idx="99">
                  <c:v>883</c:v>
                </c:pt>
                <c:pt idx="100">
                  <c:v>884</c:v>
                </c:pt>
                <c:pt idx="101">
                  <c:v>885</c:v>
                </c:pt>
                <c:pt idx="102">
                  <c:v>886</c:v>
                </c:pt>
                <c:pt idx="103">
                  <c:v>887</c:v>
                </c:pt>
                <c:pt idx="104">
                  <c:v>888</c:v>
                </c:pt>
                <c:pt idx="105">
                  <c:v>889</c:v>
                </c:pt>
                <c:pt idx="106">
                  <c:v>890</c:v>
                </c:pt>
                <c:pt idx="107">
                  <c:v>891</c:v>
                </c:pt>
                <c:pt idx="108">
                  <c:v>892</c:v>
                </c:pt>
                <c:pt idx="109">
                  <c:v>893</c:v>
                </c:pt>
                <c:pt idx="110">
                  <c:v>894</c:v>
                </c:pt>
                <c:pt idx="111">
                  <c:v>895</c:v>
                </c:pt>
                <c:pt idx="112">
                  <c:v>896</c:v>
                </c:pt>
                <c:pt idx="113">
                  <c:v>897</c:v>
                </c:pt>
                <c:pt idx="114">
                  <c:v>898</c:v>
                </c:pt>
                <c:pt idx="115">
                  <c:v>899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904</c:v>
                </c:pt>
                <c:pt idx="121">
                  <c:v>905</c:v>
                </c:pt>
                <c:pt idx="122">
                  <c:v>906</c:v>
                </c:pt>
                <c:pt idx="123">
                  <c:v>907</c:v>
                </c:pt>
                <c:pt idx="124">
                  <c:v>908</c:v>
                </c:pt>
                <c:pt idx="125">
                  <c:v>909</c:v>
                </c:pt>
                <c:pt idx="126">
                  <c:v>910</c:v>
                </c:pt>
                <c:pt idx="127">
                  <c:v>911</c:v>
                </c:pt>
                <c:pt idx="128">
                  <c:v>912</c:v>
                </c:pt>
                <c:pt idx="129">
                  <c:v>913</c:v>
                </c:pt>
                <c:pt idx="130">
                  <c:v>914</c:v>
                </c:pt>
                <c:pt idx="131">
                  <c:v>915</c:v>
                </c:pt>
                <c:pt idx="132">
                  <c:v>916</c:v>
                </c:pt>
                <c:pt idx="133">
                  <c:v>917</c:v>
                </c:pt>
                <c:pt idx="134">
                  <c:v>918</c:v>
                </c:pt>
                <c:pt idx="135">
                  <c:v>919</c:v>
                </c:pt>
                <c:pt idx="136">
                  <c:v>920</c:v>
                </c:pt>
                <c:pt idx="137">
                  <c:v>921</c:v>
                </c:pt>
                <c:pt idx="138">
                  <c:v>922</c:v>
                </c:pt>
                <c:pt idx="139">
                  <c:v>923</c:v>
                </c:pt>
                <c:pt idx="140">
                  <c:v>924</c:v>
                </c:pt>
                <c:pt idx="141">
                  <c:v>925</c:v>
                </c:pt>
                <c:pt idx="142">
                  <c:v>926</c:v>
                </c:pt>
                <c:pt idx="143">
                  <c:v>927</c:v>
                </c:pt>
                <c:pt idx="144">
                  <c:v>928</c:v>
                </c:pt>
                <c:pt idx="145">
                  <c:v>929</c:v>
                </c:pt>
                <c:pt idx="146">
                  <c:v>930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934</c:v>
                </c:pt>
                <c:pt idx="151">
                  <c:v>935</c:v>
                </c:pt>
                <c:pt idx="152">
                  <c:v>936</c:v>
                </c:pt>
                <c:pt idx="153">
                  <c:v>937</c:v>
                </c:pt>
                <c:pt idx="154">
                  <c:v>938</c:v>
                </c:pt>
                <c:pt idx="155">
                  <c:v>939</c:v>
                </c:pt>
                <c:pt idx="156">
                  <c:v>940</c:v>
                </c:pt>
                <c:pt idx="157">
                  <c:v>941</c:v>
                </c:pt>
                <c:pt idx="158">
                  <c:v>942</c:v>
                </c:pt>
                <c:pt idx="159">
                  <c:v>943</c:v>
                </c:pt>
                <c:pt idx="160">
                  <c:v>944</c:v>
                </c:pt>
                <c:pt idx="161">
                  <c:v>945</c:v>
                </c:pt>
                <c:pt idx="162">
                  <c:v>946</c:v>
                </c:pt>
                <c:pt idx="163">
                  <c:v>947</c:v>
                </c:pt>
                <c:pt idx="164">
                  <c:v>948</c:v>
                </c:pt>
                <c:pt idx="165">
                  <c:v>949</c:v>
                </c:pt>
                <c:pt idx="166">
                  <c:v>950</c:v>
                </c:pt>
                <c:pt idx="167">
                  <c:v>951</c:v>
                </c:pt>
                <c:pt idx="168">
                  <c:v>952</c:v>
                </c:pt>
                <c:pt idx="169">
                  <c:v>953</c:v>
                </c:pt>
                <c:pt idx="170">
                  <c:v>954</c:v>
                </c:pt>
                <c:pt idx="171">
                  <c:v>955</c:v>
                </c:pt>
                <c:pt idx="172">
                  <c:v>956</c:v>
                </c:pt>
                <c:pt idx="173">
                  <c:v>957</c:v>
                </c:pt>
                <c:pt idx="174">
                  <c:v>958</c:v>
                </c:pt>
                <c:pt idx="175">
                  <c:v>959</c:v>
                </c:pt>
                <c:pt idx="176">
                  <c:v>960</c:v>
                </c:pt>
                <c:pt idx="177">
                  <c:v>961</c:v>
                </c:pt>
                <c:pt idx="178">
                  <c:v>962</c:v>
                </c:pt>
                <c:pt idx="179">
                  <c:v>963</c:v>
                </c:pt>
                <c:pt idx="180">
                  <c:v>964</c:v>
                </c:pt>
                <c:pt idx="181">
                  <c:v>965</c:v>
                </c:pt>
                <c:pt idx="182">
                  <c:v>966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970</c:v>
                </c:pt>
                <c:pt idx="187">
                  <c:v>971</c:v>
                </c:pt>
                <c:pt idx="188">
                  <c:v>972</c:v>
                </c:pt>
                <c:pt idx="189">
                  <c:v>973</c:v>
                </c:pt>
                <c:pt idx="190">
                  <c:v>974</c:v>
                </c:pt>
                <c:pt idx="191">
                  <c:v>975</c:v>
                </c:pt>
                <c:pt idx="192">
                  <c:v>976</c:v>
                </c:pt>
                <c:pt idx="193">
                  <c:v>977</c:v>
                </c:pt>
                <c:pt idx="194">
                  <c:v>978</c:v>
                </c:pt>
                <c:pt idx="195">
                  <c:v>979</c:v>
                </c:pt>
                <c:pt idx="196">
                  <c:v>980</c:v>
                </c:pt>
                <c:pt idx="197">
                  <c:v>981</c:v>
                </c:pt>
                <c:pt idx="198">
                  <c:v>982</c:v>
                </c:pt>
                <c:pt idx="199">
                  <c:v>983</c:v>
                </c:pt>
                <c:pt idx="200">
                  <c:v>984</c:v>
                </c:pt>
                <c:pt idx="201">
                  <c:v>985</c:v>
                </c:pt>
                <c:pt idx="202">
                  <c:v>986</c:v>
                </c:pt>
                <c:pt idx="203">
                  <c:v>987</c:v>
                </c:pt>
                <c:pt idx="204">
                  <c:v>988</c:v>
                </c:pt>
                <c:pt idx="205">
                  <c:v>989</c:v>
                </c:pt>
                <c:pt idx="206">
                  <c:v>990</c:v>
                </c:pt>
                <c:pt idx="207">
                  <c:v>991</c:v>
                </c:pt>
                <c:pt idx="208">
                  <c:v>992</c:v>
                </c:pt>
                <c:pt idx="209">
                  <c:v>993</c:v>
                </c:pt>
                <c:pt idx="210">
                  <c:v>994</c:v>
                </c:pt>
                <c:pt idx="211">
                  <c:v>995</c:v>
                </c:pt>
                <c:pt idx="212">
                  <c:v>996</c:v>
                </c:pt>
                <c:pt idx="213">
                  <c:v>997</c:v>
                </c:pt>
                <c:pt idx="214">
                  <c:v>998</c:v>
                </c:pt>
                <c:pt idx="215">
                  <c:v>999</c:v>
                </c:pt>
                <c:pt idx="216">
                  <c:v>1000</c:v>
                </c:pt>
                <c:pt idx="217">
                  <c:v>1001</c:v>
                </c:pt>
                <c:pt idx="218">
                  <c:v>1002</c:v>
                </c:pt>
                <c:pt idx="219">
                  <c:v>1003</c:v>
                </c:pt>
                <c:pt idx="220">
                  <c:v>1004</c:v>
                </c:pt>
              </c:numCache>
            </c:numRef>
          </c:xVal>
          <c:yVal>
            <c:numRef>
              <c:f>Graph!$H$786:$H$1004</c:f>
              <c:numCache>
                <c:formatCode>General</c:formatCode>
                <c:ptCount val="2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66-4C75-BED4-E58892B2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75295"/>
        <c:axId val="1271774815"/>
      </c:scatterChart>
      <c:valAx>
        <c:axId val="1271775295"/>
        <c:scaling>
          <c:orientation val="minMax"/>
          <c:max val="1004"/>
          <c:min val="784"/>
        </c:scaling>
        <c:delete val="0"/>
        <c:axPos val="b"/>
        <c:numFmt formatCode="General" sourceLinked="1"/>
        <c:majorTickMark val="out"/>
        <c:minorTickMark val="none"/>
        <c:tickLblPos val="nextTo"/>
        <c:crossAx val="1271774815"/>
        <c:crosses val="autoZero"/>
        <c:crossBetween val="midCat"/>
      </c:valAx>
      <c:valAx>
        <c:axId val="1271774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1775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E4DE0-CC9B-DBB4-FAFE-2E1F873AE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219</xdr:row>
      <xdr:rowOff>0</xdr:rowOff>
    </xdr:from>
    <xdr:to>
      <xdr:col>14</xdr:col>
      <xdr:colOff>304800</xdr:colOff>
      <xdr:row>233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2C64B-1643-BAAA-C81D-10E2F628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388</xdr:row>
      <xdr:rowOff>0</xdr:rowOff>
    </xdr:from>
    <xdr:to>
      <xdr:col>14</xdr:col>
      <xdr:colOff>304800</xdr:colOff>
      <xdr:row>402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F7595-3399-D553-B64F-638143719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579</xdr:row>
      <xdr:rowOff>0</xdr:rowOff>
    </xdr:from>
    <xdr:to>
      <xdr:col>14</xdr:col>
      <xdr:colOff>304800</xdr:colOff>
      <xdr:row>593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B4162-4EF2-0244-3E6A-3078DC0C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0418A7-47CD-8DD9-593C-220FD51F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ED2B-535C-4862-B910-FF75DF3DB326}">
  <dimension ref="A1:BH1131"/>
  <sheetViews>
    <sheetView tabSelected="1" topLeftCell="A1010" workbookViewId="0">
      <selection activeCell="A1010" sqref="A1010:A1131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235.98903200000001</v>
      </c>
      <c r="K3">
        <v>13.478583</v>
      </c>
    </row>
    <row r="4" spans="1:60" x14ac:dyDescent="0.25">
      <c r="A4">
        <v>3</v>
      </c>
      <c r="F4">
        <v>229.401927</v>
      </c>
      <c r="G4">
        <v>5.1692710000000002</v>
      </c>
    </row>
    <row r="5" spans="1:60" x14ac:dyDescent="0.25">
      <c r="A5">
        <v>4</v>
      </c>
      <c r="D5">
        <v>219.25169</v>
      </c>
      <c r="E5">
        <v>8.5556260000000002</v>
      </c>
      <c r="F5">
        <v>229.423608</v>
      </c>
      <c r="G5">
        <v>5.1609040000000004</v>
      </c>
    </row>
    <row r="6" spans="1:60" x14ac:dyDescent="0.25">
      <c r="A6">
        <v>5</v>
      </c>
      <c r="D6">
        <v>219.21847700000001</v>
      </c>
      <c r="E6">
        <v>8.6162860000000006</v>
      </c>
      <c r="F6">
        <v>229.398202</v>
      </c>
      <c r="G6">
        <v>5.1526909999999999</v>
      </c>
    </row>
    <row r="7" spans="1:60" x14ac:dyDescent="0.25">
      <c r="A7">
        <v>6</v>
      </c>
      <c r="D7">
        <v>219.23485400000001</v>
      </c>
      <c r="E7">
        <v>8.5431260000000009</v>
      </c>
      <c r="F7">
        <v>229.37289699999999</v>
      </c>
      <c r="G7">
        <v>5.1630989999999999</v>
      </c>
    </row>
    <row r="8" spans="1:60" x14ac:dyDescent="0.25">
      <c r="A8">
        <v>7</v>
      </c>
      <c r="D8">
        <v>219.263679</v>
      </c>
      <c r="E8">
        <v>8.552054</v>
      </c>
      <c r="F8">
        <v>229.376214</v>
      </c>
      <c r="G8">
        <v>5.1293249999999997</v>
      </c>
    </row>
    <row r="9" spans="1:60" x14ac:dyDescent="0.25">
      <c r="A9">
        <v>8</v>
      </c>
      <c r="D9">
        <v>219.280158</v>
      </c>
      <c r="E9">
        <v>8.5412890000000008</v>
      </c>
      <c r="F9">
        <v>229.39075399999999</v>
      </c>
      <c r="G9">
        <v>5.1313139999999997</v>
      </c>
    </row>
    <row r="10" spans="1:60" x14ac:dyDescent="0.25">
      <c r="A10">
        <v>9</v>
      </c>
      <c r="D10">
        <v>219.27138299999999</v>
      </c>
      <c r="E10">
        <v>8.5335350000000005</v>
      </c>
      <c r="F10">
        <v>229.44126</v>
      </c>
      <c r="G10">
        <v>5.1470789999999997</v>
      </c>
    </row>
    <row r="11" spans="1:60" x14ac:dyDescent="0.25">
      <c r="A11">
        <v>10</v>
      </c>
      <c r="D11">
        <v>219.24398600000001</v>
      </c>
      <c r="E11">
        <v>8.5656250000000007</v>
      </c>
      <c r="F11">
        <v>229.417283</v>
      </c>
      <c r="G11">
        <v>5.1605480000000004</v>
      </c>
    </row>
    <row r="12" spans="1:60" x14ac:dyDescent="0.25">
      <c r="A12">
        <v>11</v>
      </c>
      <c r="D12">
        <v>219.275362</v>
      </c>
      <c r="E12">
        <v>8.5675129999999999</v>
      </c>
      <c r="F12">
        <v>229.384885</v>
      </c>
      <c r="G12">
        <v>5.1664149999999998</v>
      </c>
    </row>
    <row r="13" spans="1:60" x14ac:dyDescent="0.25">
      <c r="A13">
        <v>12</v>
      </c>
      <c r="D13">
        <v>219.27903499999999</v>
      </c>
      <c r="E13">
        <v>8.5585850000000008</v>
      </c>
      <c r="F13">
        <v>229.38866099999998</v>
      </c>
      <c r="G13">
        <v>5.1682519999999998</v>
      </c>
    </row>
    <row r="14" spans="1:60" x14ac:dyDescent="0.25">
      <c r="A14">
        <v>13</v>
      </c>
      <c r="D14">
        <v>219.29066800000001</v>
      </c>
      <c r="E14">
        <v>8.6016949999999994</v>
      </c>
      <c r="F14">
        <v>229.42901699999999</v>
      </c>
      <c r="G14">
        <v>5.1945759999999996</v>
      </c>
    </row>
    <row r="15" spans="1:60" x14ac:dyDescent="0.25">
      <c r="A15">
        <v>14</v>
      </c>
      <c r="D15">
        <v>219.253782</v>
      </c>
      <c r="E15">
        <v>8.5872060000000001</v>
      </c>
      <c r="F15">
        <v>229.401927</v>
      </c>
      <c r="G15">
        <v>5.1692710000000002</v>
      </c>
    </row>
    <row r="16" spans="1:60" x14ac:dyDescent="0.25">
      <c r="A16">
        <v>15</v>
      </c>
      <c r="D16">
        <v>219.26199500000001</v>
      </c>
      <c r="E16">
        <v>8.6089900000000004</v>
      </c>
    </row>
    <row r="17" spans="1:9" x14ac:dyDescent="0.25">
      <c r="A17">
        <v>16</v>
      </c>
      <c r="D17">
        <v>219.25169</v>
      </c>
      <c r="E17">
        <v>8.5556260000000002</v>
      </c>
    </row>
    <row r="18" spans="1:9" x14ac:dyDescent="0.25">
      <c r="A18">
        <v>17</v>
      </c>
      <c r="B18">
        <v>210.246363</v>
      </c>
      <c r="C18">
        <v>7.2294090000000004</v>
      </c>
    </row>
    <row r="19" spans="1:9" x14ac:dyDescent="0.25">
      <c r="A19">
        <v>18</v>
      </c>
      <c r="B19">
        <v>210.160956</v>
      </c>
      <c r="C19">
        <v>7.2177610000000003</v>
      </c>
    </row>
    <row r="20" spans="1:9" x14ac:dyDescent="0.25">
      <c r="A20">
        <v>19</v>
      </c>
      <c r="B20">
        <v>210.22307000000001</v>
      </c>
      <c r="C20">
        <v>7.1986369999999997</v>
      </c>
      <c r="H20">
        <v>218.90298300000001</v>
      </c>
      <c r="I20">
        <v>9.1662060000000007</v>
      </c>
    </row>
    <row r="21" spans="1:9" x14ac:dyDescent="0.25">
      <c r="A21">
        <v>20</v>
      </c>
      <c r="B21">
        <v>210.21343100000001</v>
      </c>
      <c r="C21">
        <v>7.198277</v>
      </c>
      <c r="H21">
        <v>218.84589499999998</v>
      </c>
      <c r="I21">
        <v>9.1318710000000003</v>
      </c>
    </row>
    <row r="22" spans="1:9" x14ac:dyDescent="0.25">
      <c r="A22">
        <v>21</v>
      </c>
      <c r="B22">
        <v>210.224459</v>
      </c>
      <c r="C22">
        <v>7.2068849999999998</v>
      </c>
      <c r="H22">
        <v>218.84854799999999</v>
      </c>
      <c r="I22">
        <v>9.1567679999999996</v>
      </c>
    </row>
    <row r="23" spans="1:9" x14ac:dyDescent="0.25">
      <c r="A23">
        <v>22</v>
      </c>
      <c r="B23">
        <v>210.28233900000001</v>
      </c>
      <c r="C23">
        <v>7.2284819999999996</v>
      </c>
      <c r="H23">
        <v>218.925431</v>
      </c>
      <c r="I23">
        <v>9.1673790000000004</v>
      </c>
    </row>
    <row r="24" spans="1:9" x14ac:dyDescent="0.25">
      <c r="A24">
        <v>23</v>
      </c>
      <c r="B24">
        <v>210.27805899999998</v>
      </c>
      <c r="C24">
        <v>7.2187400000000004</v>
      </c>
      <c r="H24">
        <v>218.905024</v>
      </c>
      <c r="I24">
        <v>9.1693700000000007</v>
      </c>
    </row>
    <row r="25" spans="1:9" x14ac:dyDescent="0.25">
      <c r="A25">
        <v>24</v>
      </c>
      <c r="B25">
        <v>210.28182799999999</v>
      </c>
      <c r="C25">
        <v>7.2196160000000003</v>
      </c>
      <c r="H25">
        <v>218.87885199999999</v>
      </c>
      <c r="I25">
        <v>9.1686040000000002</v>
      </c>
    </row>
    <row r="26" spans="1:9" x14ac:dyDescent="0.25">
      <c r="A26">
        <v>25</v>
      </c>
      <c r="B26">
        <v>210.31115599999998</v>
      </c>
      <c r="C26">
        <v>7.1904430000000001</v>
      </c>
      <c r="H26">
        <v>218.85844599999999</v>
      </c>
      <c r="I26">
        <v>9.1827349999999992</v>
      </c>
    </row>
    <row r="27" spans="1:9" x14ac:dyDescent="0.25">
      <c r="A27">
        <v>26</v>
      </c>
      <c r="B27">
        <v>210.246363</v>
      </c>
      <c r="C27">
        <v>7.2294090000000004</v>
      </c>
      <c r="H27">
        <v>218.885434</v>
      </c>
      <c r="I27">
        <v>9.1579920000000001</v>
      </c>
    </row>
    <row r="28" spans="1:9" x14ac:dyDescent="0.25">
      <c r="A28">
        <v>27</v>
      </c>
      <c r="B28">
        <v>210.246363</v>
      </c>
      <c r="C28">
        <v>7.2294090000000004</v>
      </c>
      <c r="H28">
        <v>218.90476899999999</v>
      </c>
      <c r="I28">
        <v>9.1300860000000004</v>
      </c>
    </row>
    <row r="29" spans="1:9" x14ac:dyDescent="0.25">
      <c r="A29">
        <v>28</v>
      </c>
      <c r="H29">
        <v>218.90298300000001</v>
      </c>
      <c r="I29">
        <v>9.1662060000000007</v>
      </c>
    </row>
    <row r="30" spans="1:9" x14ac:dyDescent="0.25">
      <c r="A30">
        <v>29</v>
      </c>
      <c r="F30">
        <v>212.35715099999999</v>
      </c>
      <c r="G30">
        <v>6.1941160000000002</v>
      </c>
      <c r="H30">
        <v>218.90298300000001</v>
      </c>
      <c r="I30">
        <v>9.1662060000000007</v>
      </c>
    </row>
    <row r="31" spans="1:9" x14ac:dyDescent="0.25">
      <c r="A31">
        <v>30</v>
      </c>
      <c r="F31">
        <v>212.34516199999999</v>
      </c>
      <c r="G31">
        <v>6.1981970000000004</v>
      </c>
    </row>
    <row r="32" spans="1:9" x14ac:dyDescent="0.25">
      <c r="A32">
        <v>31</v>
      </c>
      <c r="F32">
        <v>212.343683</v>
      </c>
      <c r="G32">
        <v>6.1951879999999999</v>
      </c>
    </row>
    <row r="33" spans="1:9" x14ac:dyDescent="0.25">
      <c r="A33">
        <v>32</v>
      </c>
      <c r="D33">
        <v>197.91815400000002</v>
      </c>
      <c r="E33">
        <v>8.6319119999999998</v>
      </c>
      <c r="F33">
        <v>212.346182</v>
      </c>
      <c r="G33">
        <v>6.1767190000000003</v>
      </c>
    </row>
    <row r="34" spans="1:9" x14ac:dyDescent="0.25">
      <c r="A34">
        <v>33</v>
      </c>
      <c r="D34">
        <v>197.9564</v>
      </c>
      <c r="E34">
        <v>8.6358300000000003</v>
      </c>
      <c r="F34">
        <v>212.34307000000001</v>
      </c>
      <c r="G34">
        <v>6.2011060000000002</v>
      </c>
    </row>
    <row r="35" spans="1:9" x14ac:dyDescent="0.25">
      <c r="A35">
        <v>34</v>
      </c>
      <c r="D35">
        <v>197.971396</v>
      </c>
      <c r="E35">
        <v>8.6608289999999997</v>
      </c>
      <c r="F35">
        <v>212.38475199999999</v>
      </c>
      <c r="G35">
        <v>6.2211559999999997</v>
      </c>
    </row>
    <row r="36" spans="1:9" x14ac:dyDescent="0.25">
      <c r="A36">
        <v>35</v>
      </c>
      <c r="D36">
        <v>197.94026400000001</v>
      </c>
      <c r="E36">
        <v>8.6315000000000008</v>
      </c>
      <c r="F36">
        <v>212.364192</v>
      </c>
      <c r="G36">
        <v>6.2637549999999997</v>
      </c>
    </row>
    <row r="37" spans="1:9" x14ac:dyDescent="0.25">
      <c r="A37">
        <v>36</v>
      </c>
      <c r="D37">
        <v>197.93722400000001</v>
      </c>
      <c r="E37">
        <v>8.6222220000000007</v>
      </c>
      <c r="F37">
        <v>212.35715099999999</v>
      </c>
      <c r="G37">
        <v>6.1941160000000002</v>
      </c>
    </row>
    <row r="38" spans="1:9" x14ac:dyDescent="0.25">
      <c r="A38">
        <v>37</v>
      </c>
      <c r="D38">
        <v>197.940832</v>
      </c>
      <c r="E38">
        <v>8.6475299999999997</v>
      </c>
    </row>
    <row r="39" spans="1:9" x14ac:dyDescent="0.25">
      <c r="A39">
        <v>38</v>
      </c>
      <c r="D39">
        <v>197.94407899999999</v>
      </c>
      <c r="E39">
        <v>8.663354</v>
      </c>
    </row>
    <row r="40" spans="1:9" x14ac:dyDescent="0.25">
      <c r="A40">
        <v>39</v>
      </c>
      <c r="D40">
        <v>197.94140099999998</v>
      </c>
      <c r="E40">
        <v>8.6625800000000002</v>
      </c>
    </row>
    <row r="41" spans="1:9" x14ac:dyDescent="0.25">
      <c r="A41">
        <v>40</v>
      </c>
      <c r="B41">
        <v>189.22588200000001</v>
      </c>
      <c r="C41">
        <v>6.2273490000000002</v>
      </c>
      <c r="D41">
        <v>198.000517</v>
      </c>
      <c r="E41">
        <v>8.6330980000000004</v>
      </c>
    </row>
    <row r="42" spans="1:9" x14ac:dyDescent="0.25">
      <c r="A42">
        <v>41</v>
      </c>
      <c r="B42">
        <v>189.202021</v>
      </c>
      <c r="C42">
        <v>6.1919389999999996</v>
      </c>
      <c r="D42">
        <v>197.91815400000002</v>
      </c>
      <c r="E42">
        <v>8.6319119999999998</v>
      </c>
    </row>
    <row r="43" spans="1:9" x14ac:dyDescent="0.25">
      <c r="A43">
        <v>42</v>
      </c>
      <c r="B43">
        <v>189.193873</v>
      </c>
      <c r="C43">
        <v>6.2189990000000002</v>
      </c>
    </row>
    <row r="44" spans="1:9" x14ac:dyDescent="0.25">
      <c r="A44">
        <v>43</v>
      </c>
      <c r="B44">
        <v>189.23067700000001</v>
      </c>
      <c r="C44">
        <v>6.2057010000000004</v>
      </c>
    </row>
    <row r="45" spans="1:9" x14ac:dyDescent="0.25">
      <c r="A45">
        <v>44</v>
      </c>
      <c r="B45">
        <v>189.20598799999999</v>
      </c>
      <c r="C45">
        <v>6.1930209999999999</v>
      </c>
      <c r="H45">
        <v>195.56626699999998</v>
      </c>
      <c r="I45">
        <v>9.7625220000000006</v>
      </c>
    </row>
    <row r="46" spans="1:9" x14ac:dyDescent="0.25">
      <c r="A46">
        <v>45</v>
      </c>
      <c r="B46">
        <v>189.16753599999998</v>
      </c>
      <c r="C46">
        <v>6.2136899999999997</v>
      </c>
      <c r="H46">
        <v>195.607451</v>
      </c>
      <c r="I46">
        <v>9.6584029999999998</v>
      </c>
    </row>
    <row r="47" spans="1:9" x14ac:dyDescent="0.25">
      <c r="A47">
        <v>46</v>
      </c>
      <c r="B47">
        <v>189.16609399999999</v>
      </c>
      <c r="C47">
        <v>6.2232260000000004</v>
      </c>
      <c r="H47">
        <v>195.59642199999999</v>
      </c>
      <c r="I47">
        <v>9.6865469999999991</v>
      </c>
    </row>
    <row r="48" spans="1:9" x14ac:dyDescent="0.25">
      <c r="A48">
        <v>47</v>
      </c>
      <c r="B48">
        <v>189.142382</v>
      </c>
      <c r="C48">
        <v>6.2852329999999998</v>
      </c>
      <c r="H48">
        <v>195.62085200000001</v>
      </c>
      <c r="I48">
        <v>9.7242770000000007</v>
      </c>
    </row>
    <row r="49" spans="1:9" x14ac:dyDescent="0.25">
      <c r="A49">
        <v>48</v>
      </c>
      <c r="B49">
        <v>189.17242999999999</v>
      </c>
      <c r="C49">
        <v>6.2520379999999998</v>
      </c>
      <c r="H49">
        <v>195.605391</v>
      </c>
      <c r="I49">
        <v>9.7232470000000006</v>
      </c>
    </row>
    <row r="50" spans="1:9" x14ac:dyDescent="0.25">
      <c r="A50">
        <v>49</v>
      </c>
      <c r="B50">
        <v>189.22588200000001</v>
      </c>
      <c r="C50">
        <v>6.2273490000000002</v>
      </c>
      <c r="F50">
        <v>191.72209000000001</v>
      </c>
      <c r="G50">
        <v>5.6456790000000003</v>
      </c>
      <c r="H50">
        <v>195.576472</v>
      </c>
      <c r="I50">
        <v>9.7095870000000009</v>
      </c>
    </row>
    <row r="51" spans="1:9" x14ac:dyDescent="0.25">
      <c r="A51">
        <v>50</v>
      </c>
      <c r="F51">
        <v>191.76853</v>
      </c>
      <c r="G51">
        <v>5.6207320000000003</v>
      </c>
      <c r="H51">
        <v>195.57162700000001</v>
      </c>
      <c r="I51">
        <v>9.7852010000000007</v>
      </c>
    </row>
    <row r="52" spans="1:9" x14ac:dyDescent="0.25">
      <c r="A52">
        <v>51</v>
      </c>
      <c r="F52">
        <v>191.78219100000001</v>
      </c>
      <c r="G52">
        <v>5.6022800000000004</v>
      </c>
      <c r="H52">
        <v>195.60925499999999</v>
      </c>
      <c r="I52">
        <v>9.7315959999999997</v>
      </c>
    </row>
    <row r="53" spans="1:9" x14ac:dyDescent="0.25">
      <c r="A53">
        <v>52</v>
      </c>
      <c r="F53">
        <v>191.73837499999999</v>
      </c>
      <c r="G53">
        <v>5.6072280000000001</v>
      </c>
      <c r="H53">
        <v>195.62007700000001</v>
      </c>
      <c r="I53">
        <v>9.6443829999999995</v>
      </c>
    </row>
    <row r="54" spans="1:9" x14ac:dyDescent="0.25">
      <c r="A54">
        <v>53</v>
      </c>
      <c r="F54">
        <v>191.73688300000001</v>
      </c>
      <c r="G54">
        <v>5.6611419999999999</v>
      </c>
      <c r="H54">
        <v>195.56626699999998</v>
      </c>
      <c r="I54">
        <v>9.7625220000000006</v>
      </c>
    </row>
    <row r="55" spans="1:9" x14ac:dyDescent="0.25">
      <c r="A55">
        <v>54</v>
      </c>
      <c r="F55">
        <v>191.73270600000001</v>
      </c>
      <c r="G55">
        <v>5.6532559999999998</v>
      </c>
    </row>
    <row r="56" spans="1:9" x14ac:dyDescent="0.25">
      <c r="A56">
        <v>55</v>
      </c>
      <c r="D56">
        <v>174.15915699999999</v>
      </c>
      <c r="E56">
        <v>7.9799889999999998</v>
      </c>
      <c r="F56">
        <v>191.78260299999999</v>
      </c>
      <c r="G56">
        <v>5.7195929999999997</v>
      </c>
    </row>
    <row r="57" spans="1:9" x14ac:dyDescent="0.25">
      <c r="A57">
        <v>56</v>
      </c>
      <c r="D57">
        <v>174.159209</v>
      </c>
      <c r="E57">
        <v>7.9766380000000003</v>
      </c>
      <c r="F57">
        <v>191.72209000000001</v>
      </c>
      <c r="G57">
        <v>5.6456790000000003</v>
      </c>
    </row>
    <row r="58" spans="1:9" x14ac:dyDescent="0.25">
      <c r="A58">
        <v>57</v>
      </c>
      <c r="D58">
        <v>174.16977500000002</v>
      </c>
      <c r="E58">
        <v>8.0094189999999994</v>
      </c>
    </row>
    <row r="59" spans="1:9" x14ac:dyDescent="0.25">
      <c r="A59">
        <v>58</v>
      </c>
      <c r="D59">
        <v>174.12080800000001</v>
      </c>
      <c r="E59">
        <v>7.9442680000000001</v>
      </c>
    </row>
    <row r="60" spans="1:9" x14ac:dyDescent="0.25">
      <c r="A60">
        <v>59</v>
      </c>
      <c r="D60">
        <v>174.10091199999999</v>
      </c>
      <c r="E60">
        <v>7.9240110000000001</v>
      </c>
    </row>
    <row r="61" spans="1:9" x14ac:dyDescent="0.25">
      <c r="A61">
        <v>60</v>
      </c>
      <c r="B61">
        <v>168.69754</v>
      </c>
      <c r="C61">
        <v>5.7618070000000001</v>
      </c>
      <c r="D61">
        <v>174.11838599999999</v>
      </c>
      <c r="E61">
        <v>7.951587</v>
      </c>
    </row>
    <row r="62" spans="1:9" x14ac:dyDescent="0.25">
      <c r="A62">
        <v>61</v>
      </c>
      <c r="B62">
        <v>168.64166699999998</v>
      </c>
      <c r="C62">
        <v>5.7235100000000001</v>
      </c>
      <c r="D62">
        <v>174.11818</v>
      </c>
      <c r="E62">
        <v>7.9644729999999999</v>
      </c>
    </row>
    <row r="63" spans="1:9" x14ac:dyDescent="0.25">
      <c r="A63">
        <v>62</v>
      </c>
      <c r="B63">
        <v>168.63909000000001</v>
      </c>
      <c r="C63">
        <v>5.7293339999999997</v>
      </c>
      <c r="D63">
        <v>174.163847</v>
      </c>
      <c r="E63">
        <v>8.0203980000000001</v>
      </c>
    </row>
    <row r="64" spans="1:9" x14ac:dyDescent="0.25">
      <c r="A64">
        <v>63</v>
      </c>
      <c r="B64">
        <v>168.73083700000001</v>
      </c>
      <c r="C64">
        <v>5.7429420000000002</v>
      </c>
      <c r="D64">
        <v>174.15915699999999</v>
      </c>
      <c r="E64">
        <v>7.9799889999999998</v>
      </c>
    </row>
    <row r="65" spans="1:9" x14ac:dyDescent="0.25">
      <c r="A65">
        <v>64</v>
      </c>
      <c r="B65">
        <v>168.79067800000001</v>
      </c>
      <c r="C65">
        <v>5.7538689999999999</v>
      </c>
      <c r="D65">
        <v>174.15915699999999</v>
      </c>
      <c r="E65">
        <v>7.9799889999999998</v>
      </c>
    </row>
    <row r="66" spans="1:9" x14ac:dyDescent="0.25">
      <c r="A66">
        <v>65</v>
      </c>
      <c r="B66">
        <v>168.675633</v>
      </c>
      <c r="C66">
        <v>5.7666519999999997</v>
      </c>
    </row>
    <row r="67" spans="1:9" x14ac:dyDescent="0.25">
      <c r="A67">
        <v>66</v>
      </c>
      <c r="B67">
        <v>168.55563899999999</v>
      </c>
      <c r="C67">
        <v>5.7409829999999999</v>
      </c>
    </row>
    <row r="68" spans="1:9" x14ac:dyDescent="0.25">
      <c r="A68">
        <v>67</v>
      </c>
      <c r="B68">
        <v>168.67434500000002</v>
      </c>
      <c r="C68">
        <v>5.7435090000000004</v>
      </c>
      <c r="H68">
        <v>171.21900199999999</v>
      </c>
      <c r="I68">
        <v>9.1961089999999999</v>
      </c>
    </row>
    <row r="69" spans="1:9" x14ac:dyDescent="0.25">
      <c r="A69">
        <v>68</v>
      </c>
      <c r="B69">
        <v>168.69754</v>
      </c>
      <c r="C69">
        <v>5.7618070000000001</v>
      </c>
      <c r="H69">
        <v>171.17225300000001</v>
      </c>
      <c r="I69">
        <v>9.1041559999999997</v>
      </c>
    </row>
    <row r="70" spans="1:9" x14ac:dyDescent="0.25">
      <c r="A70">
        <v>69</v>
      </c>
      <c r="F70">
        <v>169.703001</v>
      </c>
      <c r="G70">
        <v>4.4640930000000001</v>
      </c>
      <c r="H70">
        <v>171.13545099999999</v>
      </c>
      <c r="I70">
        <v>9.1426580000000008</v>
      </c>
    </row>
    <row r="71" spans="1:9" x14ac:dyDescent="0.25">
      <c r="A71">
        <v>70</v>
      </c>
      <c r="F71">
        <v>169.62609900000001</v>
      </c>
      <c r="G71">
        <v>4.4146109999999998</v>
      </c>
      <c r="H71">
        <v>171.17663400000001</v>
      </c>
      <c r="I71">
        <v>9.1903360000000003</v>
      </c>
    </row>
    <row r="72" spans="1:9" x14ac:dyDescent="0.25">
      <c r="A72">
        <v>71</v>
      </c>
      <c r="F72">
        <v>169.65521999999999</v>
      </c>
      <c r="G72">
        <v>4.4044049999999997</v>
      </c>
      <c r="H72">
        <v>171.18415999999999</v>
      </c>
      <c r="I72">
        <v>9.1894600000000004</v>
      </c>
    </row>
    <row r="73" spans="1:9" x14ac:dyDescent="0.25">
      <c r="A73">
        <v>72</v>
      </c>
      <c r="F73">
        <v>169.62975900000001</v>
      </c>
      <c r="G73">
        <v>4.3786849999999999</v>
      </c>
      <c r="H73">
        <v>171.20627200000001</v>
      </c>
      <c r="I73">
        <v>9.177244</v>
      </c>
    </row>
    <row r="74" spans="1:9" x14ac:dyDescent="0.25">
      <c r="A74">
        <v>73</v>
      </c>
      <c r="F74">
        <v>169.679911</v>
      </c>
      <c r="G74">
        <v>4.3450259999999998</v>
      </c>
      <c r="H74">
        <v>171.183077</v>
      </c>
      <c r="I74">
        <v>9.1484830000000006</v>
      </c>
    </row>
    <row r="75" spans="1:9" x14ac:dyDescent="0.25">
      <c r="A75">
        <v>74</v>
      </c>
      <c r="F75">
        <v>169.73377199999999</v>
      </c>
      <c r="G75">
        <v>4.3385319999999998</v>
      </c>
      <c r="H75">
        <v>171.21900199999999</v>
      </c>
      <c r="I75">
        <v>9.1961089999999999</v>
      </c>
    </row>
    <row r="76" spans="1:9" x14ac:dyDescent="0.25">
      <c r="A76">
        <v>75</v>
      </c>
      <c r="F76">
        <v>169.74232899999998</v>
      </c>
      <c r="G76">
        <v>4.4190440000000004</v>
      </c>
    </row>
    <row r="77" spans="1:9" x14ac:dyDescent="0.25">
      <c r="A77">
        <v>76</v>
      </c>
      <c r="D77">
        <v>154.64081199999998</v>
      </c>
      <c r="E77">
        <v>7.8655099999999996</v>
      </c>
      <c r="F77">
        <v>169.703001</v>
      </c>
      <c r="G77">
        <v>4.4640930000000001</v>
      </c>
    </row>
    <row r="78" spans="1:9" x14ac:dyDescent="0.25">
      <c r="A78">
        <v>77</v>
      </c>
      <c r="D78">
        <v>154.63833700000001</v>
      </c>
      <c r="E78">
        <v>7.8303060000000002</v>
      </c>
    </row>
    <row r="79" spans="1:9" x14ac:dyDescent="0.25">
      <c r="A79">
        <v>78</v>
      </c>
      <c r="D79">
        <v>154.70477700000001</v>
      </c>
      <c r="E79">
        <v>7.8656129999999997</v>
      </c>
    </row>
    <row r="80" spans="1:9" x14ac:dyDescent="0.25">
      <c r="A80">
        <v>79</v>
      </c>
      <c r="D80">
        <v>154.75389799999999</v>
      </c>
      <c r="E80">
        <v>7.8497370000000002</v>
      </c>
    </row>
    <row r="81" spans="1:9" x14ac:dyDescent="0.25">
      <c r="A81">
        <v>80</v>
      </c>
      <c r="D81">
        <v>154.65730500000001</v>
      </c>
      <c r="E81">
        <v>7.7345370000000004</v>
      </c>
    </row>
    <row r="82" spans="1:9" x14ac:dyDescent="0.25">
      <c r="A82">
        <v>81</v>
      </c>
      <c r="B82">
        <v>150.920029</v>
      </c>
      <c r="C82">
        <v>5.8914910000000003</v>
      </c>
      <c r="D82">
        <v>154.67725200000001</v>
      </c>
      <c r="E82">
        <v>7.8014919999999996</v>
      </c>
    </row>
    <row r="83" spans="1:9" x14ac:dyDescent="0.25">
      <c r="A83">
        <v>82</v>
      </c>
      <c r="B83">
        <v>150.920029</v>
      </c>
      <c r="C83">
        <v>5.8914910000000003</v>
      </c>
      <c r="D83">
        <v>154.71616799999998</v>
      </c>
      <c r="E83">
        <v>7.8715919999999997</v>
      </c>
    </row>
    <row r="84" spans="1:9" x14ac:dyDescent="0.25">
      <c r="A84">
        <v>83</v>
      </c>
      <c r="B84">
        <v>150.920029</v>
      </c>
      <c r="C84">
        <v>5.8914910000000003</v>
      </c>
      <c r="D84">
        <v>154.804823</v>
      </c>
      <c r="E84">
        <v>7.8486029999999998</v>
      </c>
    </row>
    <row r="85" spans="1:9" x14ac:dyDescent="0.25">
      <c r="A85">
        <v>84</v>
      </c>
      <c r="B85">
        <v>150.920029</v>
      </c>
      <c r="C85">
        <v>5.8914910000000003</v>
      </c>
      <c r="D85">
        <v>154.64081199999998</v>
      </c>
      <c r="E85">
        <v>7.8655099999999996</v>
      </c>
    </row>
    <row r="86" spans="1:9" x14ac:dyDescent="0.25">
      <c r="A86">
        <v>85</v>
      </c>
      <c r="B86">
        <v>150.920029</v>
      </c>
      <c r="C86">
        <v>5.8914910000000003</v>
      </c>
      <c r="D86">
        <v>154.64081199999998</v>
      </c>
      <c r="E86">
        <v>7.8655099999999996</v>
      </c>
    </row>
    <row r="87" spans="1:9" x14ac:dyDescent="0.25">
      <c r="A87">
        <v>86</v>
      </c>
      <c r="B87">
        <v>150.920029</v>
      </c>
      <c r="C87">
        <v>5.8914910000000003</v>
      </c>
    </row>
    <row r="88" spans="1:9" x14ac:dyDescent="0.25">
      <c r="A88">
        <v>87</v>
      </c>
      <c r="B88">
        <v>150.920029</v>
      </c>
      <c r="C88">
        <v>5.8914910000000003</v>
      </c>
    </row>
    <row r="89" spans="1:9" x14ac:dyDescent="0.25">
      <c r="A89">
        <v>88</v>
      </c>
      <c r="B89">
        <v>150.920029</v>
      </c>
      <c r="C89">
        <v>5.8914910000000003</v>
      </c>
      <c r="H89">
        <v>152.39685800000001</v>
      </c>
      <c r="I89">
        <v>9.1133810000000004</v>
      </c>
    </row>
    <row r="90" spans="1:9" x14ac:dyDescent="0.25">
      <c r="A90">
        <v>89</v>
      </c>
      <c r="B90">
        <v>150.920029</v>
      </c>
      <c r="C90">
        <v>5.8914910000000003</v>
      </c>
      <c r="H90">
        <v>152.32619199999999</v>
      </c>
      <c r="I90">
        <v>9.1087939999999996</v>
      </c>
    </row>
    <row r="91" spans="1:9" x14ac:dyDescent="0.25">
      <c r="A91">
        <v>90</v>
      </c>
      <c r="F91">
        <v>151.78343699999999</v>
      </c>
      <c r="G91">
        <v>5.144933</v>
      </c>
      <c r="H91">
        <v>152.344438</v>
      </c>
      <c r="I91">
        <v>9.1162170000000007</v>
      </c>
    </row>
    <row r="92" spans="1:9" x14ac:dyDescent="0.25">
      <c r="A92">
        <v>91</v>
      </c>
      <c r="F92">
        <v>151.78343699999999</v>
      </c>
      <c r="G92">
        <v>5.144933</v>
      </c>
      <c r="H92">
        <v>152.38608600000001</v>
      </c>
      <c r="I92">
        <v>9.0791570000000004</v>
      </c>
    </row>
    <row r="93" spans="1:9" x14ac:dyDescent="0.25">
      <c r="A93">
        <v>92</v>
      </c>
      <c r="F93">
        <v>151.78343699999999</v>
      </c>
      <c r="G93">
        <v>5.144933</v>
      </c>
      <c r="H93">
        <v>152.32299599999999</v>
      </c>
      <c r="I93">
        <v>9.0760129999999997</v>
      </c>
    </row>
    <row r="94" spans="1:9" x14ac:dyDescent="0.25">
      <c r="A94">
        <v>93</v>
      </c>
      <c r="F94">
        <v>151.78343699999999</v>
      </c>
      <c r="G94">
        <v>5.144933</v>
      </c>
      <c r="H94">
        <v>152.26598899999999</v>
      </c>
      <c r="I94">
        <v>9.1236379999999997</v>
      </c>
    </row>
    <row r="95" spans="1:9" x14ac:dyDescent="0.25">
      <c r="A95">
        <v>94</v>
      </c>
      <c r="F95">
        <v>151.78343699999999</v>
      </c>
      <c r="G95">
        <v>5.144933</v>
      </c>
      <c r="H95">
        <v>152.29382200000001</v>
      </c>
      <c r="I95">
        <v>9.088692</v>
      </c>
    </row>
    <row r="96" spans="1:9" x14ac:dyDescent="0.25">
      <c r="A96">
        <v>95</v>
      </c>
      <c r="F96">
        <v>151.78343699999999</v>
      </c>
      <c r="G96">
        <v>5.144933</v>
      </c>
      <c r="H96">
        <v>152.39685800000001</v>
      </c>
      <c r="I96">
        <v>9.1133810000000004</v>
      </c>
    </row>
    <row r="97" spans="1:9" x14ac:dyDescent="0.25">
      <c r="A97">
        <v>96</v>
      </c>
      <c r="D97">
        <v>127.079683</v>
      </c>
      <c r="E97">
        <v>8.0415899999999993</v>
      </c>
      <c r="F97">
        <v>151.78343699999999</v>
      </c>
      <c r="G97">
        <v>5.144933</v>
      </c>
      <c r="H97">
        <v>152.39685800000001</v>
      </c>
      <c r="I97">
        <v>9.1133810000000004</v>
      </c>
    </row>
    <row r="98" spans="1:9" x14ac:dyDescent="0.25">
      <c r="A98">
        <v>97</v>
      </c>
      <c r="D98">
        <v>127.17970800000001</v>
      </c>
      <c r="E98">
        <v>7.973821</v>
      </c>
      <c r="F98">
        <v>151.78343699999999</v>
      </c>
      <c r="G98">
        <v>5.144933</v>
      </c>
      <c r="H98">
        <v>152.39685800000001</v>
      </c>
      <c r="I98">
        <v>9.1133810000000004</v>
      </c>
    </row>
    <row r="99" spans="1:9" x14ac:dyDescent="0.25">
      <c r="A99">
        <v>98</v>
      </c>
      <c r="D99">
        <v>127.112352</v>
      </c>
      <c r="E99">
        <v>8.009226</v>
      </c>
    </row>
    <row r="100" spans="1:9" x14ac:dyDescent="0.25">
      <c r="A100">
        <v>99</v>
      </c>
      <c r="D100">
        <v>127.086893</v>
      </c>
      <c r="E100">
        <v>8.0172139999999992</v>
      </c>
    </row>
    <row r="101" spans="1:9" x14ac:dyDescent="0.25">
      <c r="A101">
        <v>100</v>
      </c>
      <c r="D101">
        <v>127.152807</v>
      </c>
      <c r="E101">
        <v>7.9901580000000001</v>
      </c>
    </row>
    <row r="102" spans="1:9" x14ac:dyDescent="0.25">
      <c r="A102">
        <v>101</v>
      </c>
      <c r="D102">
        <v>127.11956600000001</v>
      </c>
      <c r="E102">
        <v>8.0382920000000002</v>
      </c>
    </row>
    <row r="103" spans="1:9" x14ac:dyDescent="0.25">
      <c r="A103">
        <v>102</v>
      </c>
      <c r="D103">
        <v>127.07592200000001</v>
      </c>
      <c r="E103">
        <v>8.0714290000000002</v>
      </c>
    </row>
    <row r="104" spans="1:9" x14ac:dyDescent="0.25">
      <c r="A104">
        <v>103</v>
      </c>
      <c r="B104">
        <v>120.818018</v>
      </c>
      <c r="C104">
        <v>6.4456920000000002</v>
      </c>
      <c r="D104">
        <v>127.02737200000001</v>
      </c>
      <c r="E104">
        <v>8.0677190000000003</v>
      </c>
    </row>
    <row r="105" spans="1:9" x14ac:dyDescent="0.25">
      <c r="A105">
        <v>104</v>
      </c>
      <c r="B105">
        <v>120.82028700000001</v>
      </c>
      <c r="C105">
        <v>6.4476500000000003</v>
      </c>
      <c r="D105">
        <v>127.095499</v>
      </c>
      <c r="E105">
        <v>8.0768400000000007</v>
      </c>
    </row>
    <row r="106" spans="1:9" x14ac:dyDescent="0.25">
      <c r="A106">
        <v>105</v>
      </c>
      <c r="B106">
        <v>120.82065</v>
      </c>
      <c r="C106">
        <v>6.4898059999999997</v>
      </c>
      <c r="D106">
        <v>127.079683</v>
      </c>
      <c r="E106">
        <v>8.0415899999999993</v>
      </c>
    </row>
    <row r="107" spans="1:9" x14ac:dyDescent="0.25">
      <c r="A107">
        <v>106</v>
      </c>
      <c r="B107">
        <v>120.825185</v>
      </c>
      <c r="C107">
        <v>6.4666670000000002</v>
      </c>
    </row>
    <row r="108" spans="1:9" x14ac:dyDescent="0.25">
      <c r="A108">
        <v>107</v>
      </c>
      <c r="B108">
        <v>120.82312200000001</v>
      </c>
      <c r="C108">
        <v>6.4602250000000003</v>
      </c>
    </row>
    <row r="109" spans="1:9" x14ac:dyDescent="0.25">
      <c r="A109">
        <v>108</v>
      </c>
      <c r="B109">
        <v>120.83703800000001</v>
      </c>
      <c r="C109">
        <v>6.4799629999999997</v>
      </c>
    </row>
    <row r="110" spans="1:9" x14ac:dyDescent="0.25">
      <c r="A110">
        <v>109</v>
      </c>
      <c r="B110">
        <v>120.851724</v>
      </c>
      <c r="C110">
        <v>6.4894970000000001</v>
      </c>
    </row>
    <row r="111" spans="1:9" x14ac:dyDescent="0.25">
      <c r="A111">
        <v>110</v>
      </c>
      <c r="B111">
        <v>120.789884</v>
      </c>
      <c r="C111">
        <v>6.4880019999999998</v>
      </c>
      <c r="H111">
        <v>122.740343</v>
      </c>
      <c r="I111">
        <v>9.1881500000000003</v>
      </c>
    </row>
    <row r="112" spans="1:9" x14ac:dyDescent="0.25">
      <c r="A112">
        <v>111</v>
      </c>
      <c r="B112">
        <v>120.818018</v>
      </c>
      <c r="C112">
        <v>6.4456920000000002</v>
      </c>
      <c r="H112">
        <v>122.739828</v>
      </c>
      <c r="I112">
        <v>9.1274929999999994</v>
      </c>
    </row>
    <row r="113" spans="1:9" x14ac:dyDescent="0.25">
      <c r="A113">
        <v>112</v>
      </c>
      <c r="H113">
        <v>122.75286600000001</v>
      </c>
      <c r="I113">
        <v>9.1891809999999996</v>
      </c>
    </row>
    <row r="114" spans="1:9" x14ac:dyDescent="0.25">
      <c r="A114">
        <v>113</v>
      </c>
      <c r="F114">
        <v>120.32596000000001</v>
      </c>
      <c r="G114">
        <v>5.0099140000000002</v>
      </c>
      <c r="H114">
        <v>122.77935600000001</v>
      </c>
      <c r="I114">
        <v>9.2325230000000005</v>
      </c>
    </row>
    <row r="115" spans="1:9" x14ac:dyDescent="0.25">
      <c r="A115">
        <v>114</v>
      </c>
      <c r="F115">
        <v>120.366106</v>
      </c>
      <c r="G115">
        <v>5.0543380000000004</v>
      </c>
      <c r="H115">
        <v>122.77327500000001</v>
      </c>
      <c r="I115">
        <v>9.2335010000000004</v>
      </c>
    </row>
    <row r="116" spans="1:9" x14ac:dyDescent="0.25">
      <c r="A116">
        <v>115</v>
      </c>
      <c r="F116">
        <v>120.379865</v>
      </c>
      <c r="G116">
        <v>4.994866</v>
      </c>
      <c r="H116">
        <v>122.73885100000001</v>
      </c>
      <c r="I116">
        <v>9.2222670000000004</v>
      </c>
    </row>
    <row r="117" spans="1:9" x14ac:dyDescent="0.25">
      <c r="A117">
        <v>116</v>
      </c>
      <c r="F117">
        <v>120.32570000000001</v>
      </c>
      <c r="G117">
        <v>4.9983709999999997</v>
      </c>
      <c r="H117">
        <v>122.82259500000001</v>
      </c>
      <c r="I117">
        <v>9.1607859999999999</v>
      </c>
    </row>
    <row r="118" spans="1:9" x14ac:dyDescent="0.25">
      <c r="A118">
        <v>117</v>
      </c>
      <c r="F118">
        <v>120.35332600000001</v>
      </c>
      <c r="G118">
        <v>5.0048130000000004</v>
      </c>
      <c r="H118">
        <v>122.831461</v>
      </c>
      <c r="I118">
        <v>9.1158459999999994</v>
      </c>
    </row>
    <row r="119" spans="1:9" x14ac:dyDescent="0.25">
      <c r="A119">
        <v>118</v>
      </c>
      <c r="D119">
        <v>103.84409900000001</v>
      </c>
      <c r="E119">
        <v>9.5686370000000007</v>
      </c>
      <c r="F119">
        <v>120.382341</v>
      </c>
      <c r="G119">
        <v>5.0464019999999996</v>
      </c>
      <c r="H119">
        <v>122.740343</v>
      </c>
      <c r="I119">
        <v>9.1881500000000003</v>
      </c>
    </row>
    <row r="120" spans="1:9" x14ac:dyDescent="0.25">
      <c r="A120">
        <v>119</v>
      </c>
      <c r="D120">
        <v>103.87930100000001</v>
      </c>
      <c r="E120">
        <v>9.5036509999999996</v>
      </c>
      <c r="F120">
        <v>120.42006499999999</v>
      </c>
      <c r="G120">
        <v>4.9401359999999999</v>
      </c>
      <c r="H120">
        <v>122.740343</v>
      </c>
      <c r="I120">
        <v>9.1688770000000002</v>
      </c>
    </row>
    <row r="121" spans="1:9" x14ac:dyDescent="0.25">
      <c r="A121">
        <v>120</v>
      </c>
      <c r="D121">
        <v>103.89718400000001</v>
      </c>
      <c r="E121">
        <v>9.5468879999999992</v>
      </c>
      <c r="F121">
        <v>120.32596000000001</v>
      </c>
      <c r="G121">
        <v>5.0099140000000002</v>
      </c>
    </row>
    <row r="122" spans="1:9" x14ac:dyDescent="0.25">
      <c r="A122">
        <v>121</v>
      </c>
      <c r="D122">
        <v>103.85853</v>
      </c>
      <c r="E122">
        <v>9.539828</v>
      </c>
    </row>
    <row r="123" spans="1:9" x14ac:dyDescent="0.25">
      <c r="A123">
        <v>122</v>
      </c>
      <c r="D123">
        <v>103.85946000000001</v>
      </c>
      <c r="E123">
        <v>9.5775520000000007</v>
      </c>
    </row>
    <row r="124" spans="1:9" x14ac:dyDescent="0.25">
      <c r="A124">
        <v>123</v>
      </c>
      <c r="D124">
        <v>103.84744800000001</v>
      </c>
      <c r="E124">
        <v>9.5308609999999998</v>
      </c>
    </row>
    <row r="125" spans="1:9" x14ac:dyDescent="0.25">
      <c r="A125">
        <v>124</v>
      </c>
      <c r="D125">
        <v>103.84281300000001</v>
      </c>
      <c r="E125">
        <v>9.5348290000000002</v>
      </c>
    </row>
    <row r="126" spans="1:9" x14ac:dyDescent="0.25">
      <c r="A126">
        <v>125</v>
      </c>
      <c r="D126">
        <v>103.80833600000001</v>
      </c>
      <c r="E126">
        <v>9.5739959999999993</v>
      </c>
    </row>
    <row r="127" spans="1:9" x14ac:dyDescent="0.25">
      <c r="A127">
        <v>126</v>
      </c>
      <c r="B127">
        <v>96.544931000000005</v>
      </c>
      <c r="C127">
        <v>7.5208240000000002</v>
      </c>
      <c r="D127">
        <v>103.83451600000001</v>
      </c>
      <c r="E127">
        <v>9.5576080000000001</v>
      </c>
    </row>
    <row r="128" spans="1:9" x14ac:dyDescent="0.25">
      <c r="A128">
        <v>127</v>
      </c>
      <c r="B128">
        <v>96.564462000000006</v>
      </c>
      <c r="C128">
        <v>7.493614</v>
      </c>
      <c r="D128">
        <v>103.84409900000001</v>
      </c>
      <c r="E128">
        <v>9.5686370000000007</v>
      </c>
    </row>
    <row r="129" spans="1:9" x14ac:dyDescent="0.25">
      <c r="A129">
        <v>128</v>
      </c>
      <c r="B129">
        <v>96.574512000000013</v>
      </c>
      <c r="C129">
        <v>7.5483440000000002</v>
      </c>
    </row>
    <row r="130" spans="1:9" x14ac:dyDescent="0.25">
      <c r="A130">
        <v>129</v>
      </c>
      <c r="B130">
        <v>96.556835000000007</v>
      </c>
      <c r="C130">
        <v>7.5385530000000003</v>
      </c>
    </row>
    <row r="131" spans="1:9" x14ac:dyDescent="0.25">
      <c r="A131">
        <v>130</v>
      </c>
      <c r="B131">
        <v>96.55472300000001</v>
      </c>
      <c r="C131">
        <v>7.5433450000000004</v>
      </c>
    </row>
    <row r="132" spans="1:9" x14ac:dyDescent="0.25">
      <c r="A132">
        <v>131</v>
      </c>
      <c r="B132">
        <v>96.572761000000014</v>
      </c>
      <c r="C132">
        <v>7.5335020000000004</v>
      </c>
      <c r="H132">
        <v>100.10778000000001</v>
      </c>
      <c r="I132">
        <v>10.130115</v>
      </c>
    </row>
    <row r="133" spans="1:9" x14ac:dyDescent="0.25">
      <c r="A133">
        <v>132</v>
      </c>
      <c r="B133">
        <v>96.576883000000009</v>
      </c>
      <c r="C133">
        <v>7.5404590000000002</v>
      </c>
      <c r="H133">
        <v>100.101392</v>
      </c>
      <c r="I133">
        <v>10.086774</v>
      </c>
    </row>
    <row r="134" spans="1:9" x14ac:dyDescent="0.25">
      <c r="A134">
        <v>133</v>
      </c>
      <c r="B134">
        <v>96.544931000000005</v>
      </c>
      <c r="C134">
        <v>7.5208240000000002</v>
      </c>
      <c r="H134">
        <v>100.123552</v>
      </c>
      <c r="I134">
        <v>10.127331999999999</v>
      </c>
    </row>
    <row r="135" spans="1:9" x14ac:dyDescent="0.25">
      <c r="A135">
        <v>134</v>
      </c>
      <c r="F135">
        <v>97.191185000000004</v>
      </c>
      <c r="G135">
        <v>6.4509489999999996</v>
      </c>
      <c r="H135">
        <v>100.12860500000001</v>
      </c>
      <c r="I135">
        <v>10.198091</v>
      </c>
    </row>
    <row r="136" spans="1:9" x14ac:dyDescent="0.25">
      <c r="A136">
        <v>135</v>
      </c>
      <c r="F136">
        <v>97.085075000000003</v>
      </c>
      <c r="G136">
        <v>6.4263659999999998</v>
      </c>
      <c r="H136">
        <v>100.12700600000001</v>
      </c>
      <c r="I136">
        <v>10.203398999999999</v>
      </c>
    </row>
    <row r="137" spans="1:9" x14ac:dyDescent="0.25">
      <c r="A137">
        <v>136</v>
      </c>
      <c r="F137">
        <v>97.147331000000008</v>
      </c>
      <c r="G137">
        <v>6.4672850000000004</v>
      </c>
      <c r="H137">
        <v>100.13128400000001</v>
      </c>
      <c r="I137">
        <v>10.168766</v>
      </c>
    </row>
    <row r="138" spans="1:9" x14ac:dyDescent="0.25">
      <c r="A138">
        <v>137</v>
      </c>
      <c r="F138">
        <v>97.163976000000005</v>
      </c>
      <c r="G138">
        <v>6.4194610000000001</v>
      </c>
      <c r="H138">
        <v>100.11417200000001</v>
      </c>
      <c r="I138">
        <v>10.148308</v>
      </c>
    </row>
    <row r="139" spans="1:9" x14ac:dyDescent="0.25">
      <c r="A139">
        <v>138</v>
      </c>
      <c r="F139">
        <v>97.185825000000008</v>
      </c>
      <c r="G139">
        <v>6.458215</v>
      </c>
      <c r="H139">
        <v>100.09067300000001</v>
      </c>
      <c r="I139">
        <v>10.098061</v>
      </c>
    </row>
    <row r="140" spans="1:9" x14ac:dyDescent="0.25">
      <c r="A140">
        <v>139</v>
      </c>
      <c r="F140">
        <v>97.172685000000001</v>
      </c>
      <c r="G140">
        <v>6.5222220000000002</v>
      </c>
      <c r="H140">
        <v>100.10778000000001</v>
      </c>
      <c r="I140">
        <v>10.130115</v>
      </c>
    </row>
    <row r="141" spans="1:9" x14ac:dyDescent="0.25">
      <c r="A141">
        <v>140</v>
      </c>
      <c r="F141">
        <v>97.194330000000008</v>
      </c>
      <c r="G141">
        <v>6.5100600000000002</v>
      </c>
      <c r="H141">
        <v>100.10778000000001</v>
      </c>
      <c r="I141">
        <v>10.130115</v>
      </c>
    </row>
    <row r="142" spans="1:9" x14ac:dyDescent="0.25">
      <c r="A142">
        <v>141</v>
      </c>
      <c r="D142">
        <v>80.630890000000008</v>
      </c>
      <c r="E142">
        <v>9.2595790000000004</v>
      </c>
      <c r="F142">
        <v>97.191185000000004</v>
      </c>
      <c r="G142">
        <v>6.4509489999999996</v>
      </c>
    </row>
    <row r="143" spans="1:9" x14ac:dyDescent="0.25">
      <c r="A143">
        <v>142</v>
      </c>
      <c r="D143">
        <v>80.598784000000009</v>
      </c>
      <c r="E143">
        <v>9.2385520000000003</v>
      </c>
    </row>
    <row r="144" spans="1:9" x14ac:dyDescent="0.25">
      <c r="A144">
        <v>143</v>
      </c>
      <c r="D144">
        <v>80.61161700000001</v>
      </c>
      <c r="E144">
        <v>9.2359240000000007</v>
      </c>
    </row>
    <row r="145" spans="1:9" x14ac:dyDescent="0.25">
      <c r="A145">
        <v>144</v>
      </c>
      <c r="D145">
        <v>80.596104000000011</v>
      </c>
      <c r="E145">
        <v>9.2381919999999997</v>
      </c>
    </row>
    <row r="146" spans="1:9" x14ac:dyDescent="0.25">
      <c r="A146">
        <v>145</v>
      </c>
      <c r="D146">
        <v>80.571780000000004</v>
      </c>
      <c r="E146">
        <v>9.2514880000000002</v>
      </c>
    </row>
    <row r="147" spans="1:9" x14ac:dyDescent="0.25">
      <c r="A147">
        <v>146</v>
      </c>
      <c r="B147">
        <v>76.34685300000001</v>
      </c>
      <c r="C147">
        <v>6.9735180000000003</v>
      </c>
      <c r="D147">
        <v>80.570078000000009</v>
      </c>
      <c r="E147">
        <v>9.2423140000000004</v>
      </c>
    </row>
    <row r="148" spans="1:9" x14ac:dyDescent="0.25">
      <c r="A148">
        <v>147</v>
      </c>
      <c r="B148">
        <v>76.374682000000007</v>
      </c>
      <c r="C148">
        <v>6.9254360000000004</v>
      </c>
      <c r="D148">
        <v>80.57234600000001</v>
      </c>
      <c r="E148">
        <v>9.2313379999999992</v>
      </c>
    </row>
    <row r="149" spans="1:9" x14ac:dyDescent="0.25">
      <c r="A149">
        <v>148</v>
      </c>
      <c r="B149">
        <v>76.358500000000006</v>
      </c>
      <c r="C149">
        <v>6.9447089999999996</v>
      </c>
      <c r="D149">
        <v>80.570749000000006</v>
      </c>
      <c r="E149">
        <v>9.2788009999999996</v>
      </c>
    </row>
    <row r="150" spans="1:9" x14ac:dyDescent="0.25">
      <c r="A150">
        <v>149</v>
      </c>
      <c r="B150">
        <v>76.349687000000003</v>
      </c>
      <c r="C150">
        <v>6.9530070000000004</v>
      </c>
      <c r="D150">
        <v>80.630890000000008</v>
      </c>
      <c r="E150">
        <v>9.2595790000000004</v>
      </c>
    </row>
    <row r="151" spans="1:9" x14ac:dyDescent="0.25">
      <c r="A151">
        <v>150</v>
      </c>
      <c r="B151">
        <v>76.34159600000001</v>
      </c>
      <c r="C151">
        <v>6.9174480000000003</v>
      </c>
    </row>
    <row r="152" spans="1:9" x14ac:dyDescent="0.25">
      <c r="A152">
        <v>151</v>
      </c>
      <c r="B152">
        <v>76.388854000000009</v>
      </c>
      <c r="C152">
        <v>6.9595000000000002</v>
      </c>
    </row>
    <row r="153" spans="1:9" x14ac:dyDescent="0.25">
      <c r="A153">
        <v>152</v>
      </c>
      <c r="B153">
        <v>76.366230000000002</v>
      </c>
      <c r="C153">
        <v>6.9291980000000004</v>
      </c>
    </row>
    <row r="154" spans="1:9" x14ac:dyDescent="0.25">
      <c r="A154">
        <v>153</v>
      </c>
      <c r="B154">
        <v>76.375764000000004</v>
      </c>
      <c r="C154">
        <v>6.8847740000000002</v>
      </c>
      <c r="H154">
        <v>77.700379000000012</v>
      </c>
      <c r="I154">
        <v>9.6522790000000001</v>
      </c>
    </row>
    <row r="155" spans="1:9" x14ac:dyDescent="0.25">
      <c r="A155">
        <v>154</v>
      </c>
      <c r="B155">
        <v>76.34685300000001</v>
      </c>
      <c r="C155">
        <v>6.9735180000000003</v>
      </c>
      <c r="F155">
        <v>76.660909000000004</v>
      </c>
      <c r="G155">
        <v>5.6662699999999999</v>
      </c>
      <c r="H155">
        <v>77.672653000000011</v>
      </c>
      <c r="I155">
        <v>9.6407860000000003</v>
      </c>
    </row>
    <row r="156" spans="1:9" x14ac:dyDescent="0.25">
      <c r="A156">
        <v>155</v>
      </c>
      <c r="F156">
        <v>76.634729000000007</v>
      </c>
      <c r="G156">
        <v>5.6399350000000004</v>
      </c>
      <c r="H156">
        <v>77.654307000000003</v>
      </c>
      <c r="I156">
        <v>9.6620190000000008</v>
      </c>
    </row>
    <row r="157" spans="1:9" x14ac:dyDescent="0.25">
      <c r="A157">
        <v>156</v>
      </c>
      <c r="F157">
        <v>76.573918000000006</v>
      </c>
      <c r="G157">
        <v>5.5985529999999999</v>
      </c>
      <c r="H157">
        <v>77.706976000000012</v>
      </c>
      <c r="I157">
        <v>9.7079889999999995</v>
      </c>
    </row>
    <row r="158" spans="1:9" x14ac:dyDescent="0.25">
      <c r="A158">
        <v>157</v>
      </c>
      <c r="F158">
        <v>76.511302000000001</v>
      </c>
      <c r="G158">
        <v>5.5483570000000002</v>
      </c>
      <c r="H158">
        <v>77.715222000000011</v>
      </c>
      <c r="I158">
        <v>9.7452489999999994</v>
      </c>
    </row>
    <row r="159" spans="1:9" x14ac:dyDescent="0.25">
      <c r="A159">
        <v>158</v>
      </c>
      <c r="F159">
        <v>76.53717300000001</v>
      </c>
      <c r="G159">
        <v>5.4952750000000004</v>
      </c>
      <c r="H159">
        <v>77.696719999999999</v>
      </c>
      <c r="I159">
        <v>9.7479279999999999</v>
      </c>
    </row>
    <row r="160" spans="1:9" x14ac:dyDescent="0.25">
      <c r="A160">
        <v>159</v>
      </c>
      <c r="F160">
        <v>76.616280000000003</v>
      </c>
      <c r="G160">
        <v>5.6092209999999998</v>
      </c>
      <c r="H160">
        <v>77.678013000000007</v>
      </c>
      <c r="I160">
        <v>9.7232430000000001</v>
      </c>
    </row>
    <row r="161" spans="1:9" x14ac:dyDescent="0.25">
      <c r="A161">
        <v>160</v>
      </c>
      <c r="F161">
        <v>76.601335000000006</v>
      </c>
      <c r="G161">
        <v>5.6267420000000001</v>
      </c>
      <c r="H161">
        <v>77.659615000000002</v>
      </c>
      <c r="I161">
        <v>9.6726349999999996</v>
      </c>
    </row>
    <row r="162" spans="1:9" x14ac:dyDescent="0.25">
      <c r="A162">
        <v>161</v>
      </c>
      <c r="D162">
        <v>60.957786000000006</v>
      </c>
      <c r="E162">
        <v>8.2838949999999993</v>
      </c>
      <c r="F162">
        <v>76.660909000000004</v>
      </c>
      <c r="G162">
        <v>5.6662699999999999</v>
      </c>
      <c r="H162">
        <v>77.700379000000012</v>
      </c>
      <c r="I162">
        <v>9.6522790000000001</v>
      </c>
    </row>
    <row r="163" spans="1:9" x14ac:dyDescent="0.25">
      <c r="A163">
        <v>162</v>
      </c>
      <c r="D163">
        <v>60.94757400000001</v>
      </c>
      <c r="E163">
        <v>8.262105</v>
      </c>
      <c r="F163">
        <v>76.660909000000004</v>
      </c>
      <c r="G163">
        <v>5.6662699999999999</v>
      </c>
    </row>
    <row r="164" spans="1:9" x14ac:dyDescent="0.25">
      <c r="A164">
        <v>163</v>
      </c>
      <c r="D164">
        <v>60.966999000000008</v>
      </c>
      <c r="E164">
        <v>8.2404740000000007</v>
      </c>
    </row>
    <row r="165" spans="1:9" x14ac:dyDescent="0.25">
      <c r="A165">
        <v>164</v>
      </c>
      <c r="D165">
        <v>60.93610000000001</v>
      </c>
      <c r="E165">
        <v>8.2506310000000003</v>
      </c>
    </row>
    <row r="166" spans="1:9" x14ac:dyDescent="0.25">
      <c r="A166">
        <v>165</v>
      </c>
      <c r="D166">
        <v>60.959945000000012</v>
      </c>
      <c r="E166">
        <v>8.2424210000000002</v>
      </c>
    </row>
    <row r="167" spans="1:9" x14ac:dyDescent="0.25">
      <c r="A167">
        <v>166</v>
      </c>
      <c r="D167">
        <v>60.964099000000012</v>
      </c>
      <c r="E167">
        <v>8.2759479999999996</v>
      </c>
    </row>
    <row r="168" spans="1:9" x14ac:dyDescent="0.25">
      <c r="A168">
        <v>167</v>
      </c>
      <c r="B168">
        <v>55.058788000000007</v>
      </c>
      <c r="C168">
        <v>5.9502110000000004</v>
      </c>
      <c r="D168">
        <v>60.923683000000011</v>
      </c>
      <c r="E168">
        <v>8.2929469999999998</v>
      </c>
    </row>
    <row r="169" spans="1:9" x14ac:dyDescent="0.25">
      <c r="A169">
        <v>168</v>
      </c>
      <c r="B169">
        <v>55.02326200000001</v>
      </c>
      <c r="C169">
        <v>5.8994739999999997</v>
      </c>
      <c r="D169">
        <v>60.940734000000006</v>
      </c>
      <c r="E169">
        <v>8.2528419999999993</v>
      </c>
    </row>
    <row r="170" spans="1:9" x14ac:dyDescent="0.25">
      <c r="A170">
        <v>169</v>
      </c>
      <c r="B170">
        <v>55.046630000000007</v>
      </c>
      <c r="C170">
        <v>5.9134739999999999</v>
      </c>
      <c r="D170">
        <v>60.973262000000005</v>
      </c>
      <c r="E170">
        <v>8.338158</v>
      </c>
    </row>
    <row r="171" spans="1:9" x14ac:dyDescent="0.25">
      <c r="A171">
        <v>170</v>
      </c>
      <c r="B171">
        <v>55.05631600000001</v>
      </c>
      <c r="C171">
        <v>5.9527369999999999</v>
      </c>
      <c r="D171">
        <v>60.957786000000006</v>
      </c>
      <c r="E171">
        <v>8.2838949999999993</v>
      </c>
    </row>
    <row r="172" spans="1:9" x14ac:dyDescent="0.25">
      <c r="A172">
        <v>171</v>
      </c>
      <c r="B172">
        <v>55.068733000000009</v>
      </c>
      <c r="C172">
        <v>5.9013689999999999</v>
      </c>
    </row>
    <row r="173" spans="1:9" x14ac:dyDescent="0.25">
      <c r="A173">
        <v>172</v>
      </c>
      <c r="B173">
        <v>55.070999000000008</v>
      </c>
      <c r="C173">
        <v>5.903842</v>
      </c>
    </row>
    <row r="174" spans="1:9" x14ac:dyDescent="0.25">
      <c r="A174">
        <v>173</v>
      </c>
      <c r="B174">
        <v>55.084156000000007</v>
      </c>
      <c r="C174">
        <v>5.9603159999999997</v>
      </c>
    </row>
    <row r="175" spans="1:9" x14ac:dyDescent="0.25">
      <c r="A175">
        <v>174</v>
      </c>
      <c r="B175">
        <v>55.105472000000006</v>
      </c>
      <c r="C175">
        <v>6.0128950000000003</v>
      </c>
      <c r="H175">
        <v>55.367786000000009</v>
      </c>
      <c r="I175">
        <v>9.2645789999999995</v>
      </c>
    </row>
    <row r="176" spans="1:9" x14ac:dyDescent="0.25">
      <c r="A176">
        <v>175</v>
      </c>
      <c r="B176">
        <v>55.058788000000007</v>
      </c>
      <c r="C176">
        <v>5.9502110000000004</v>
      </c>
      <c r="H176">
        <v>55.364578000000009</v>
      </c>
      <c r="I176">
        <v>9.1969480000000008</v>
      </c>
    </row>
    <row r="177" spans="1:9" x14ac:dyDescent="0.25">
      <c r="A177">
        <v>176</v>
      </c>
      <c r="F177">
        <v>53.662315000000007</v>
      </c>
      <c r="G177">
        <v>5.0616839999999996</v>
      </c>
      <c r="H177">
        <v>55.365470000000009</v>
      </c>
      <c r="I177">
        <v>9.2279999999999998</v>
      </c>
    </row>
    <row r="178" spans="1:9" x14ac:dyDescent="0.25">
      <c r="A178">
        <v>177</v>
      </c>
      <c r="F178">
        <v>53.716842000000007</v>
      </c>
      <c r="G178">
        <v>5.067526</v>
      </c>
      <c r="H178">
        <v>55.365890000000007</v>
      </c>
      <c r="I178">
        <v>9.2581050000000005</v>
      </c>
    </row>
    <row r="179" spans="1:9" x14ac:dyDescent="0.25">
      <c r="A179">
        <v>178</v>
      </c>
      <c r="F179">
        <v>53.68131600000001</v>
      </c>
      <c r="G179">
        <v>5.0708950000000002</v>
      </c>
      <c r="H179">
        <v>55.359786000000007</v>
      </c>
      <c r="I179">
        <v>9.2871059999999996</v>
      </c>
    </row>
    <row r="180" spans="1:9" x14ac:dyDescent="0.25">
      <c r="A180">
        <v>179</v>
      </c>
      <c r="F180">
        <v>53.681736000000008</v>
      </c>
      <c r="G180">
        <v>5.0459480000000001</v>
      </c>
      <c r="H180">
        <v>55.342575000000011</v>
      </c>
      <c r="I180">
        <v>9.2742109999999993</v>
      </c>
    </row>
    <row r="181" spans="1:9" x14ac:dyDescent="0.25">
      <c r="A181">
        <v>180</v>
      </c>
      <c r="F181">
        <v>53.680313000000005</v>
      </c>
      <c r="G181">
        <v>5.0074209999999999</v>
      </c>
      <c r="H181">
        <v>55.383575000000008</v>
      </c>
      <c r="I181">
        <v>9.2552629999999994</v>
      </c>
    </row>
    <row r="182" spans="1:9" x14ac:dyDescent="0.25">
      <c r="A182">
        <v>181</v>
      </c>
      <c r="F182">
        <v>53.712001000000008</v>
      </c>
      <c r="G182">
        <v>5.0034210000000003</v>
      </c>
      <c r="H182">
        <v>55.36742000000001</v>
      </c>
      <c r="I182">
        <v>9.1902640000000009</v>
      </c>
    </row>
    <row r="183" spans="1:9" x14ac:dyDescent="0.25">
      <c r="A183">
        <v>182</v>
      </c>
      <c r="D183">
        <v>37.29873400000001</v>
      </c>
      <c r="E183">
        <v>8.8114740000000005</v>
      </c>
      <c r="F183">
        <v>53.687683000000007</v>
      </c>
      <c r="G183">
        <v>5.0073160000000003</v>
      </c>
      <c r="H183">
        <v>55.367786000000009</v>
      </c>
      <c r="I183">
        <v>9.2645789999999995</v>
      </c>
    </row>
    <row r="184" spans="1:9" x14ac:dyDescent="0.25">
      <c r="A184">
        <v>183</v>
      </c>
      <c r="D184">
        <v>37.380262000000009</v>
      </c>
      <c r="E184">
        <v>8.792211</v>
      </c>
      <c r="F184">
        <v>53.660526000000011</v>
      </c>
      <c r="G184">
        <v>4.997579</v>
      </c>
      <c r="H184">
        <v>55.367786000000009</v>
      </c>
      <c r="I184">
        <v>9.2645789999999995</v>
      </c>
    </row>
    <row r="185" spans="1:9" x14ac:dyDescent="0.25">
      <c r="A185">
        <v>184</v>
      </c>
      <c r="D185">
        <v>37.368207000000012</v>
      </c>
      <c r="E185">
        <v>8.8186319999999991</v>
      </c>
      <c r="F185">
        <v>53.662315000000007</v>
      </c>
      <c r="G185">
        <v>5.0616839999999996</v>
      </c>
    </row>
    <row r="186" spans="1:9" x14ac:dyDescent="0.25">
      <c r="A186">
        <v>185</v>
      </c>
      <c r="D186">
        <v>37.389789000000007</v>
      </c>
      <c r="E186">
        <v>8.7989470000000001</v>
      </c>
    </row>
    <row r="187" spans="1:9" x14ac:dyDescent="0.25">
      <c r="A187">
        <v>186</v>
      </c>
      <c r="D187">
        <v>37.386894000000012</v>
      </c>
      <c r="E187">
        <v>8.8057370000000006</v>
      </c>
    </row>
    <row r="188" spans="1:9" x14ac:dyDescent="0.25">
      <c r="A188">
        <v>187</v>
      </c>
      <c r="B188">
        <v>30.908105000000006</v>
      </c>
      <c r="C188">
        <v>6.8906320000000001</v>
      </c>
      <c r="D188">
        <v>37.344158000000007</v>
      </c>
      <c r="E188">
        <v>8.8150519999999997</v>
      </c>
    </row>
    <row r="189" spans="1:9" x14ac:dyDescent="0.25">
      <c r="A189">
        <v>188</v>
      </c>
      <c r="B189">
        <v>30.932210000000012</v>
      </c>
      <c r="C189">
        <v>6.9262110000000003</v>
      </c>
      <c r="D189">
        <v>37.36341800000001</v>
      </c>
      <c r="E189">
        <v>8.7903680000000008</v>
      </c>
    </row>
    <row r="190" spans="1:9" x14ac:dyDescent="0.25">
      <c r="A190">
        <v>189</v>
      </c>
      <c r="B190">
        <v>30.914367000000013</v>
      </c>
      <c r="C190">
        <v>6.8440000000000003</v>
      </c>
      <c r="D190">
        <v>37.341421000000011</v>
      </c>
      <c r="E190">
        <v>8.7758950000000002</v>
      </c>
    </row>
    <row r="191" spans="1:9" x14ac:dyDescent="0.25">
      <c r="A191">
        <v>190</v>
      </c>
      <c r="B191">
        <v>30.954051000000007</v>
      </c>
      <c r="C191">
        <v>6.8426840000000002</v>
      </c>
      <c r="D191">
        <v>37.29873400000001</v>
      </c>
      <c r="E191">
        <v>8.8114740000000005</v>
      </c>
    </row>
    <row r="192" spans="1:9" x14ac:dyDescent="0.25">
      <c r="A192">
        <v>191</v>
      </c>
      <c r="B192">
        <v>30.958316000000011</v>
      </c>
      <c r="C192">
        <v>6.9569999999999999</v>
      </c>
    </row>
    <row r="193" spans="1:9" x14ac:dyDescent="0.25">
      <c r="A193">
        <v>192</v>
      </c>
      <c r="B193">
        <v>30.912734000000007</v>
      </c>
      <c r="C193">
        <v>6.8756310000000003</v>
      </c>
    </row>
    <row r="194" spans="1:9" x14ac:dyDescent="0.25">
      <c r="A194">
        <v>193</v>
      </c>
      <c r="B194">
        <v>30.897577000000013</v>
      </c>
      <c r="C194">
        <v>6.881526</v>
      </c>
    </row>
    <row r="195" spans="1:9" x14ac:dyDescent="0.25">
      <c r="A195">
        <v>194</v>
      </c>
      <c r="B195">
        <v>30.92584200000001</v>
      </c>
      <c r="C195">
        <v>6.8984209999999999</v>
      </c>
    </row>
    <row r="196" spans="1:9" x14ac:dyDescent="0.25">
      <c r="A196">
        <v>195</v>
      </c>
      <c r="B196">
        <v>30.981842000000007</v>
      </c>
      <c r="C196">
        <v>6.8470000000000004</v>
      </c>
    </row>
    <row r="197" spans="1:9" x14ac:dyDescent="0.25">
      <c r="A197">
        <v>196</v>
      </c>
      <c r="B197">
        <v>30.908105000000006</v>
      </c>
      <c r="C197">
        <v>6.8906320000000001</v>
      </c>
    </row>
    <row r="198" spans="1:9" x14ac:dyDescent="0.25">
      <c r="A198">
        <v>197</v>
      </c>
      <c r="H198">
        <v>30.219314000000011</v>
      </c>
      <c r="I198">
        <v>9.1674740000000003</v>
      </c>
    </row>
    <row r="199" spans="1:9" x14ac:dyDescent="0.25">
      <c r="A199">
        <v>198</v>
      </c>
      <c r="H199">
        <v>30.239999000000012</v>
      </c>
      <c r="I199">
        <v>9.1887369999999997</v>
      </c>
    </row>
    <row r="200" spans="1:9" x14ac:dyDescent="0.25">
      <c r="A200">
        <v>199</v>
      </c>
      <c r="F200">
        <v>28.759841000000009</v>
      </c>
      <c r="G200">
        <v>5.2784209999999998</v>
      </c>
      <c r="H200">
        <v>30.201053000000009</v>
      </c>
      <c r="I200">
        <v>9.2187889999999992</v>
      </c>
    </row>
    <row r="201" spans="1:9" x14ac:dyDescent="0.25">
      <c r="A201">
        <v>200</v>
      </c>
      <c r="F201">
        <v>28.736158000000003</v>
      </c>
      <c r="G201">
        <v>5.3</v>
      </c>
      <c r="H201">
        <v>30.18073600000001</v>
      </c>
      <c r="I201">
        <v>9.2166320000000006</v>
      </c>
    </row>
    <row r="202" spans="1:9" x14ac:dyDescent="0.25">
      <c r="A202">
        <v>201</v>
      </c>
      <c r="F202">
        <v>28.767999000000003</v>
      </c>
      <c r="G202">
        <v>5.2941050000000001</v>
      </c>
      <c r="H202">
        <v>30.179525000000012</v>
      </c>
      <c r="I202">
        <v>9.2074200000000008</v>
      </c>
    </row>
    <row r="203" spans="1:9" x14ac:dyDescent="0.25">
      <c r="A203">
        <v>202</v>
      </c>
      <c r="F203">
        <v>28.762474000000012</v>
      </c>
      <c r="G203">
        <v>5.2884209999999996</v>
      </c>
      <c r="H203">
        <v>30.171472000000009</v>
      </c>
      <c r="I203">
        <v>9.1957369999999994</v>
      </c>
    </row>
    <row r="204" spans="1:9" x14ac:dyDescent="0.25">
      <c r="A204">
        <v>203</v>
      </c>
      <c r="D204">
        <v>16.37610500000001</v>
      </c>
      <c r="E204">
        <v>9.2655790000000007</v>
      </c>
      <c r="F204">
        <v>28.738895000000007</v>
      </c>
      <c r="G204">
        <v>5.2864209999999998</v>
      </c>
      <c r="H204">
        <v>30.170104000000009</v>
      </c>
      <c r="I204">
        <v>9.1954740000000008</v>
      </c>
    </row>
    <row r="205" spans="1:9" x14ac:dyDescent="0.25">
      <c r="A205">
        <v>204</v>
      </c>
      <c r="D205">
        <v>16.37610500000001</v>
      </c>
      <c r="E205">
        <v>9.2655790000000007</v>
      </c>
      <c r="F205">
        <v>28.684263000000009</v>
      </c>
      <c r="G205">
        <v>5.3075789999999996</v>
      </c>
      <c r="H205">
        <v>30.140262000000007</v>
      </c>
      <c r="I205">
        <v>9.2059999999999995</v>
      </c>
    </row>
    <row r="206" spans="1:9" x14ac:dyDescent="0.25">
      <c r="A206">
        <v>205</v>
      </c>
      <c r="D206">
        <v>16.37610500000001</v>
      </c>
      <c r="E206">
        <v>9.2655790000000007</v>
      </c>
      <c r="F206">
        <v>28.717420000000004</v>
      </c>
      <c r="G206">
        <v>5.2939470000000002</v>
      </c>
      <c r="H206">
        <v>30.137788000000008</v>
      </c>
      <c r="I206">
        <v>9.2122109999999999</v>
      </c>
    </row>
    <row r="207" spans="1:9" x14ac:dyDescent="0.25">
      <c r="A207">
        <v>206</v>
      </c>
      <c r="D207">
        <v>16.37610500000001</v>
      </c>
      <c r="E207">
        <v>9.2655790000000007</v>
      </c>
      <c r="F207">
        <v>28.711788000000013</v>
      </c>
      <c r="G207">
        <v>5.2387370000000004</v>
      </c>
      <c r="H207">
        <v>30.219314000000011</v>
      </c>
      <c r="I207">
        <v>9.1674740000000003</v>
      </c>
    </row>
    <row r="208" spans="1:9" x14ac:dyDescent="0.25">
      <c r="A208">
        <v>207</v>
      </c>
      <c r="D208">
        <v>16.37610500000001</v>
      </c>
      <c r="E208">
        <v>9.2655790000000007</v>
      </c>
      <c r="F208">
        <v>28.759841000000009</v>
      </c>
      <c r="G208">
        <v>5.2784209999999998</v>
      </c>
    </row>
    <row r="209" spans="1:11" x14ac:dyDescent="0.25">
      <c r="A209">
        <v>208</v>
      </c>
      <c r="D209">
        <v>16.37610500000001</v>
      </c>
      <c r="E209">
        <v>9.2655790000000007</v>
      </c>
      <c r="F209">
        <v>28.759841000000009</v>
      </c>
      <c r="G209">
        <v>5.2784209999999998</v>
      </c>
    </row>
    <row r="210" spans="1:11" x14ac:dyDescent="0.25">
      <c r="A210">
        <v>209</v>
      </c>
      <c r="D210">
        <v>16.37610500000001</v>
      </c>
      <c r="E210">
        <v>9.2655790000000007</v>
      </c>
    </row>
    <row r="211" spans="1:11" x14ac:dyDescent="0.25">
      <c r="A211">
        <v>210</v>
      </c>
      <c r="D211">
        <v>16.37610500000001</v>
      </c>
      <c r="E211">
        <v>9.2655790000000007</v>
      </c>
    </row>
    <row r="212" spans="1:11" x14ac:dyDescent="0.25">
      <c r="A212">
        <v>211</v>
      </c>
      <c r="B212">
        <v>11.311420000000005</v>
      </c>
      <c r="C212">
        <v>7.8591579999999999</v>
      </c>
      <c r="D212">
        <v>16.37610500000001</v>
      </c>
      <c r="E212">
        <v>9.2655790000000007</v>
      </c>
    </row>
    <row r="213" spans="1:11" x14ac:dyDescent="0.25">
      <c r="A213">
        <v>212</v>
      </c>
      <c r="B213">
        <v>11.149841000000009</v>
      </c>
      <c r="C213">
        <v>7.9877370000000001</v>
      </c>
      <c r="D213">
        <v>16.37610500000001</v>
      </c>
      <c r="E213">
        <v>9.2655790000000007</v>
      </c>
    </row>
    <row r="214" spans="1:11" x14ac:dyDescent="0.25">
      <c r="A214">
        <v>213</v>
      </c>
      <c r="B214">
        <v>11.156210000000009</v>
      </c>
      <c r="C214">
        <v>7.9217899999999997</v>
      </c>
      <c r="D214">
        <v>16.37610500000001</v>
      </c>
      <c r="E214">
        <v>9.2655790000000007</v>
      </c>
    </row>
    <row r="215" spans="1:11" x14ac:dyDescent="0.25">
      <c r="A215">
        <v>214</v>
      </c>
      <c r="B215">
        <v>11.086473000000012</v>
      </c>
      <c r="C215">
        <v>7.9732099999999999</v>
      </c>
      <c r="D215">
        <v>16.37610500000001</v>
      </c>
      <c r="E215">
        <v>9.2655790000000007</v>
      </c>
    </row>
    <row r="216" spans="1:11" x14ac:dyDescent="0.25">
      <c r="A216">
        <v>215</v>
      </c>
      <c r="B216">
        <v>11.146525000000011</v>
      </c>
      <c r="C216">
        <v>7.9673689999999997</v>
      </c>
    </row>
    <row r="217" spans="1:11" x14ac:dyDescent="0.25">
      <c r="A217">
        <v>216</v>
      </c>
      <c r="B217">
        <v>11.149841000000009</v>
      </c>
      <c r="C217">
        <v>7.9877370000000001</v>
      </c>
      <c r="J217">
        <v>39.066368000000011</v>
      </c>
      <c r="K217">
        <v>13.512053</v>
      </c>
    </row>
    <row r="218" spans="1:11" x14ac:dyDescent="0.25">
      <c r="A218">
        <v>217</v>
      </c>
    </row>
    <row r="219" spans="1:11" x14ac:dyDescent="0.25">
      <c r="A219">
        <v>218</v>
      </c>
    </row>
    <row r="220" spans="1:11" x14ac:dyDescent="0.25">
      <c r="A220">
        <v>219</v>
      </c>
    </row>
    <row r="221" spans="1:11" x14ac:dyDescent="0.25">
      <c r="A221">
        <v>220</v>
      </c>
    </row>
    <row r="222" spans="1:11" x14ac:dyDescent="0.25">
      <c r="A222">
        <v>221</v>
      </c>
    </row>
    <row r="223" spans="1:11" x14ac:dyDescent="0.25">
      <c r="A223">
        <v>222</v>
      </c>
    </row>
    <row r="224" spans="1:1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1" x14ac:dyDescent="0.25">
      <c r="A241">
        <v>240</v>
      </c>
    </row>
    <row r="242" spans="1:11" x14ac:dyDescent="0.25">
      <c r="A242">
        <v>241</v>
      </c>
    </row>
    <row r="243" spans="1:11" x14ac:dyDescent="0.25">
      <c r="A243">
        <v>242</v>
      </c>
    </row>
    <row r="244" spans="1:11" x14ac:dyDescent="0.25">
      <c r="A244">
        <v>243</v>
      </c>
    </row>
    <row r="245" spans="1:11" x14ac:dyDescent="0.25">
      <c r="A245">
        <v>244</v>
      </c>
    </row>
    <row r="246" spans="1:11" x14ac:dyDescent="0.25">
      <c r="A246">
        <v>245</v>
      </c>
    </row>
    <row r="247" spans="1:11" x14ac:dyDescent="0.25">
      <c r="A247">
        <v>246</v>
      </c>
    </row>
    <row r="248" spans="1:11" x14ac:dyDescent="0.25">
      <c r="A248">
        <v>247</v>
      </c>
      <c r="J248">
        <v>39.026786000000008</v>
      </c>
      <c r="K248">
        <v>13.512053</v>
      </c>
    </row>
    <row r="249" spans="1:11" x14ac:dyDescent="0.25">
      <c r="A249">
        <v>248</v>
      </c>
      <c r="D249">
        <v>43.711475000000007</v>
      </c>
      <c r="E249">
        <v>7.4365790000000001</v>
      </c>
    </row>
    <row r="250" spans="1:11" x14ac:dyDescent="0.25">
      <c r="A250">
        <v>249</v>
      </c>
      <c r="D250">
        <v>43.69010500000001</v>
      </c>
      <c r="E250">
        <v>7.4387369999999997</v>
      </c>
    </row>
    <row r="251" spans="1:11" x14ac:dyDescent="0.25">
      <c r="A251">
        <v>250</v>
      </c>
      <c r="D251">
        <v>43.711841000000007</v>
      </c>
      <c r="E251">
        <v>7.4415789999999999</v>
      </c>
    </row>
    <row r="252" spans="1:11" x14ac:dyDescent="0.25">
      <c r="A252">
        <v>251</v>
      </c>
      <c r="D252">
        <v>43.731418000000005</v>
      </c>
      <c r="E252">
        <v>7.4707369999999997</v>
      </c>
    </row>
    <row r="253" spans="1:11" x14ac:dyDescent="0.25">
      <c r="A253">
        <v>252</v>
      </c>
      <c r="D253">
        <v>43.728736000000005</v>
      </c>
      <c r="E253">
        <v>7.4534219999999998</v>
      </c>
    </row>
    <row r="254" spans="1:11" x14ac:dyDescent="0.25">
      <c r="A254">
        <v>253</v>
      </c>
      <c r="D254">
        <v>43.725788000000009</v>
      </c>
      <c r="E254">
        <v>7.4329999999999998</v>
      </c>
    </row>
    <row r="255" spans="1:11" x14ac:dyDescent="0.25">
      <c r="A255">
        <v>254</v>
      </c>
      <c r="D255">
        <v>43.705577000000005</v>
      </c>
      <c r="E255">
        <v>7.4494730000000002</v>
      </c>
    </row>
    <row r="256" spans="1:11" x14ac:dyDescent="0.25">
      <c r="A256">
        <v>255</v>
      </c>
      <c r="D256">
        <v>43.719421000000011</v>
      </c>
      <c r="E256">
        <v>7.4348419999999997</v>
      </c>
    </row>
    <row r="257" spans="1:9" x14ac:dyDescent="0.25">
      <c r="A257">
        <v>256</v>
      </c>
      <c r="B257">
        <v>51.353786000000007</v>
      </c>
      <c r="C257">
        <v>8.8742629999999991</v>
      </c>
      <c r="D257">
        <v>43.841156000000005</v>
      </c>
      <c r="E257">
        <v>7.4630530000000004</v>
      </c>
    </row>
    <row r="258" spans="1:9" x14ac:dyDescent="0.25">
      <c r="A258">
        <v>257</v>
      </c>
      <c r="B258">
        <v>51.370944000000009</v>
      </c>
      <c r="C258">
        <v>8.8995789999999992</v>
      </c>
      <c r="D258">
        <v>43.841369000000007</v>
      </c>
      <c r="E258">
        <v>7.4222630000000001</v>
      </c>
    </row>
    <row r="259" spans="1:9" x14ac:dyDescent="0.25">
      <c r="A259">
        <v>258</v>
      </c>
      <c r="B259">
        <v>51.382312000000006</v>
      </c>
      <c r="C259">
        <v>8.895842</v>
      </c>
      <c r="D259">
        <v>43.711475000000007</v>
      </c>
      <c r="E259">
        <v>7.4365790000000001</v>
      </c>
    </row>
    <row r="260" spans="1:9" x14ac:dyDescent="0.25">
      <c r="A260">
        <v>259</v>
      </c>
      <c r="B260">
        <v>51.381313000000006</v>
      </c>
      <c r="C260">
        <v>8.8805790000000009</v>
      </c>
    </row>
    <row r="261" spans="1:9" x14ac:dyDescent="0.25">
      <c r="A261">
        <v>260</v>
      </c>
      <c r="B261">
        <v>51.35683800000001</v>
      </c>
      <c r="C261">
        <v>8.8834210000000002</v>
      </c>
    </row>
    <row r="262" spans="1:9" x14ac:dyDescent="0.25">
      <c r="A262">
        <v>261</v>
      </c>
      <c r="B262">
        <v>51.396945000000009</v>
      </c>
      <c r="C262">
        <v>8.8854740000000003</v>
      </c>
    </row>
    <row r="263" spans="1:9" x14ac:dyDescent="0.25">
      <c r="A263">
        <v>262</v>
      </c>
      <c r="B263">
        <v>51.367103000000007</v>
      </c>
      <c r="C263">
        <v>8.9162630000000007</v>
      </c>
      <c r="H263">
        <v>47.681789000000009</v>
      </c>
      <c r="I263">
        <v>6.3248420000000003</v>
      </c>
    </row>
    <row r="264" spans="1:9" x14ac:dyDescent="0.25">
      <c r="A264">
        <v>263</v>
      </c>
      <c r="B264">
        <v>51.36415800000001</v>
      </c>
      <c r="C264">
        <v>8.9042100000000008</v>
      </c>
      <c r="H264">
        <v>47.680683000000009</v>
      </c>
      <c r="I264">
        <v>6.2641580000000001</v>
      </c>
    </row>
    <row r="265" spans="1:9" x14ac:dyDescent="0.25">
      <c r="A265">
        <v>264</v>
      </c>
      <c r="B265">
        <v>51.346523000000005</v>
      </c>
      <c r="C265">
        <v>8.898263</v>
      </c>
      <c r="H265">
        <v>47.71047200000001</v>
      </c>
      <c r="I265">
        <v>6.3092629999999996</v>
      </c>
    </row>
    <row r="266" spans="1:9" x14ac:dyDescent="0.25">
      <c r="A266">
        <v>265</v>
      </c>
      <c r="B266">
        <v>51.353786000000007</v>
      </c>
      <c r="C266">
        <v>8.8742629999999991</v>
      </c>
      <c r="F266">
        <v>49.424945000000008</v>
      </c>
      <c r="G266">
        <v>10.63721</v>
      </c>
      <c r="H266">
        <v>47.781105000000011</v>
      </c>
      <c r="I266">
        <v>6.2895789999999998</v>
      </c>
    </row>
    <row r="267" spans="1:9" x14ac:dyDescent="0.25">
      <c r="A267">
        <v>266</v>
      </c>
      <c r="F267">
        <v>49.443790000000007</v>
      </c>
      <c r="G267">
        <v>10.688737</v>
      </c>
      <c r="H267">
        <v>47.73926500000001</v>
      </c>
      <c r="I267">
        <v>6.2523679999999997</v>
      </c>
    </row>
    <row r="268" spans="1:9" x14ac:dyDescent="0.25">
      <c r="A268">
        <v>267</v>
      </c>
      <c r="F268">
        <v>49.397052000000009</v>
      </c>
      <c r="G268">
        <v>10.665895000000001</v>
      </c>
      <c r="H268">
        <v>47.753734000000009</v>
      </c>
      <c r="I268">
        <v>6.3217889999999999</v>
      </c>
    </row>
    <row r="269" spans="1:9" x14ac:dyDescent="0.25">
      <c r="A269">
        <v>268</v>
      </c>
      <c r="F269">
        <v>49.434368000000006</v>
      </c>
      <c r="G269">
        <v>10.665737</v>
      </c>
      <c r="H269">
        <v>47.771633000000008</v>
      </c>
      <c r="I269">
        <v>6.1905260000000002</v>
      </c>
    </row>
    <row r="270" spans="1:9" x14ac:dyDescent="0.25">
      <c r="A270">
        <v>269</v>
      </c>
      <c r="F270">
        <v>49.420417000000008</v>
      </c>
      <c r="G270">
        <v>10.643894</v>
      </c>
      <c r="H270">
        <v>47.767997000000008</v>
      </c>
      <c r="I270">
        <v>6.2089999999999996</v>
      </c>
    </row>
    <row r="271" spans="1:9" x14ac:dyDescent="0.25">
      <c r="A271">
        <v>270</v>
      </c>
      <c r="F271">
        <v>49.418891000000009</v>
      </c>
      <c r="G271">
        <v>10.577788999999999</v>
      </c>
      <c r="H271">
        <v>47.685577000000009</v>
      </c>
      <c r="I271">
        <v>6.2333160000000003</v>
      </c>
    </row>
    <row r="272" spans="1:9" x14ac:dyDescent="0.25">
      <c r="A272">
        <v>271</v>
      </c>
      <c r="F272">
        <v>49.425209000000009</v>
      </c>
      <c r="G272">
        <v>10.525842000000001</v>
      </c>
      <c r="H272">
        <v>47.681789000000009</v>
      </c>
      <c r="I272">
        <v>6.3248420000000003</v>
      </c>
    </row>
    <row r="273" spans="1:9" x14ac:dyDescent="0.25">
      <c r="A273">
        <v>272</v>
      </c>
      <c r="F273">
        <v>49.424945000000008</v>
      </c>
      <c r="G273">
        <v>10.63721</v>
      </c>
      <c r="H273">
        <v>47.681789000000009</v>
      </c>
      <c r="I273">
        <v>6.3248420000000003</v>
      </c>
    </row>
    <row r="274" spans="1:9" x14ac:dyDescent="0.25">
      <c r="A274">
        <v>273</v>
      </c>
    </row>
    <row r="275" spans="1:9" x14ac:dyDescent="0.25">
      <c r="A275">
        <v>274</v>
      </c>
    </row>
    <row r="276" spans="1:9" x14ac:dyDescent="0.25">
      <c r="A276">
        <v>275</v>
      </c>
      <c r="D276">
        <v>70.548910000000006</v>
      </c>
      <c r="E276">
        <v>6.8189120000000001</v>
      </c>
    </row>
    <row r="277" spans="1:9" x14ac:dyDescent="0.25">
      <c r="A277">
        <v>276</v>
      </c>
      <c r="D277">
        <v>70.548910000000006</v>
      </c>
      <c r="E277">
        <v>6.8189120000000001</v>
      </c>
    </row>
    <row r="278" spans="1:9" x14ac:dyDescent="0.25">
      <c r="A278">
        <v>277</v>
      </c>
      <c r="D278">
        <v>70.548910000000006</v>
      </c>
      <c r="E278">
        <v>6.8189120000000001</v>
      </c>
    </row>
    <row r="279" spans="1:9" x14ac:dyDescent="0.25">
      <c r="A279">
        <v>278</v>
      </c>
      <c r="B279">
        <v>73.178093000000004</v>
      </c>
      <c r="C279">
        <v>8.4092950000000002</v>
      </c>
      <c r="D279">
        <v>70.548910000000006</v>
      </c>
      <c r="E279">
        <v>6.8189120000000001</v>
      </c>
    </row>
    <row r="280" spans="1:9" x14ac:dyDescent="0.25">
      <c r="A280">
        <v>279</v>
      </c>
      <c r="B280">
        <v>73.102284000000012</v>
      </c>
      <c r="C280">
        <v>8.3511120000000005</v>
      </c>
      <c r="D280">
        <v>70.548910000000006</v>
      </c>
      <c r="E280">
        <v>6.8189120000000001</v>
      </c>
    </row>
    <row r="281" spans="1:9" x14ac:dyDescent="0.25">
      <c r="A281">
        <v>280</v>
      </c>
      <c r="B281">
        <v>73.09336900000001</v>
      </c>
      <c r="C281">
        <v>8.3448759999999993</v>
      </c>
      <c r="D281">
        <v>70.548910000000006</v>
      </c>
      <c r="E281">
        <v>6.8189120000000001</v>
      </c>
    </row>
    <row r="282" spans="1:9" x14ac:dyDescent="0.25">
      <c r="A282">
        <v>281</v>
      </c>
      <c r="B282">
        <v>73.069302000000008</v>
      </c>
      <c r="C282">
        <v>8.3533790000000003</v>
      </c>
      <c r="D282">
        <v>70.548910000000006</v>
      </c>
      <c r="E282">
        <v>6.8189120000000001</v>
      </c>
    </row>
    <row r="283" spans="1:9" x14ac:dyDescent="0.25">
      <c r="A283">
        <v>282</v>
      </c>
      <c r="B283">
        <v>73.066931000000011</v>
      </c>
      <c r="C283">
        <v>8.3487930000000006</v>
      </c>
      <c r="D283">
        <v>70.548910000000006</v>
      </c>
      <c r="E283">
        <v>6.8189120000000001</v>
      </c>
    </row>
    <row r="284" spans="1:9" x14ac:dyDescent="0.25">
      <c r="A284">
        <v>283</v>
      </c>
      <c r="B284">
        <v>73.062138000000004</v>
      </c>
      <c r="C284">
        <v>8.3160679999999996</v>
      </c>
    </row>
    <row r="285" spans="1:9" x14ac:dyDescent="0.25">
      <c r="A285">
        <v>284</v>
      </c>
      <c r="B285">
        <v>72.993699000000007</v>
      </c>
      <c r="C285">
        <v>8.2918459999999996</v>
      </c>
      <c r="H285">
        <v>72.125533000000004</v>
      </c>
      <c r="I285">
        <v>5.505789</v>
      </c>
    </row>
    <row r="286" spans="1:9" x14ac:dyDescent="0.25">
      <c r="A286">
        <v>285</v>
      </c>
      <c r="B286">
        <v>73.178093000000004</v>
      </c>
      <c r="C286">
        <v>8.4092950000000002</v>
      </c>
      <c r="F286">
        <v>72.626870000000011</v>
      </c>
      <c r="G286">
        <v>9.4913849999999993</v>
      </c>
      <c r="H286">
        <v>72.012361000000013</v>
      </c>
      <c r="I286">
        <v>5.5579419999999997</v>
      </c>
    </row>
    <row r="287" spans="1:9" x14ac:dyDescent="0.25">
      <c r="A287">
        <v>286</v>
      </c>
      <c r="F287">
        <v>72.498186000000004</v>
      </c>
      <c r="G287">
        <v>9.5914149999999996</v>
      </c>
      <c r="H287">
        <v>72.009682000000012</v>
      </c>
      <c r="I287">
        <v>5.5270729999999997</v>
      </c>
    </row>
    <row r="288" spans="1:9" x14ac:dyDescent="0.25">
      <c r="A288">
        <v>287</v>
      </c>
      <c r="F288">
        <v>72.513080000000002</v>
      </c>
      <c r="G288">
        <v>9.6049690000000005</v>
      </c>
      <c r="H288">
        <v>72.010249000000002</v>
      </c>
      <c r="I288">
        <v>5.5398540000000001</v>
      </c>
    </row>
    <row r="289" spans="1:9" x14ac:dyDescent="0.25">
      <c r="A289">
        <v>288</v>
      </c>
      <c r="F289">
        <v>72.477366000000004</v>
      </c>
      <c r="G289">
        <v>9.6051749999999991</v>
      </c>
      <c r="H289">
        <v>72.025915000000012</v>
      </c>
      <c r="I289">
        <v>5.5360399999999998</v>
      </c>
    </row>
    <row r="290" spans="1:9" x14ac:dyDescent="0.25">
      <c r="A290">
        <v>289</v>
      </c>
      <c r="F290">
        <v>72.498031000000012</v>
      </c>
      <c r="G290">
        <v>9.6150699999999993</v>
      </c>
      <c r="H290">
        <v>72.016175000000004</v>
      </c>
      <c r="I290">
        <v>5.5220739999999999</v>
      </c>
    </row>
    <row r="291" spans="1:9" x14ac:dyDescent="0.25">
      <c r="A291">
        <v>290</v>
      </c>
      <c r="F291">
        <v>72.487518000000009</v>
      </c>
      <c r="G291">
        <v>9.5928579999999997</v>
      </c>
      <c r="H291">
        <v>71.993242000000009</v>
      </c>
      <c r="I291">
        <v>5.5484600000000004</v>
      </c>
    </row>
    <row r="292" spans="1:9" x14ac:dyDescent="0.25">
      <c r="A292">
        <v>291</v>
      </c>
      <c r="F292">
        <v>72.477984000000006</v>
      </c>
      <c r="G292">
        <v>9.6335719999999991</v>
      </c>
      <c r="H292">
        <v>72.017051000000009</v>
      </c>
      <c r="I292">
        <v>5.5829890000000004</v>
      </c>
    </row>
    <row r="293" spans="1:9" x14ac:dyDescent="0.25">
      <c r="A293">
        <v>292</v>
      </c>
      <c r="F293">
        <v>72.390116000000006</v>
      </c>
      <c r="G293">
        <v>9.6156880000000005</v>
      </c>
      <c r="H293">
        <v>72.017051000000009</v>
      </c>
      <c r="I293">
        <v>5.5829890000000004</v>
      </c>
    </row>
    <row r="294" spans="1:9" x14ac:dyDescent="0.25">
      <c r="A294">
        <v>293</v>
      </c>
    </row>
    <row r="295" spans="1:9" x14ac:dyDescent="0.25">
      <c r="A295">
        <v>294</v>
      </c>
    </row>
    <row r="296" spans="1:9" x14ac:dyDescent="0.25">
      <c r="A296">
        <v>295</v>
      </c>
      <c r="D296">
        <v>90.411647000000016</v>
      </c>
      <c r="E296">
        <v>6.1876030000000002</v>
      </c>
    </row>
    <row r="297" spans="1:9" x14ac:dyDescent="0.25">
      <c r="A297">
        <v>296</v>
      </c>
      <c r="D297">
        <v>90.37016100000001</v>
      </c>
      <c r="E297">
        <v>6.1001989999999999</v>
      </c>
    </row>
    <row r="298" spans="1:9" x14ac:dyDescent="0.25">
      <c r="A298">
        <v>297</v>
      </c>
      <c r="D298">
        <v>90.391805000000005</v>
      </c>
      <c r="E298">
        <v>6.1023120000000004</v>
      </c>
    </row>
    <row r="299" spans="1:9" x14ac:dyDescent="0.25">
      <c r="A299">
        <v>298</v>
      </c>
      <c r="B299">
        <v>95.378118000000001</v>
      </c>
      <c r="C299">
        <v>7.9717589999999996</v>
      </c>
      <c r="D299">
        <v>90.358463</v>
      </c>
      <c r="E299">
        <v>6.1001989999999999</v>
      </c>
    </row>
    <row r="300" spans="1:9" x14ac:dyDescent="0.25">
      <c r="A300">
        <v>299</v>
      </c>
      <c r="B300">
        <v>95.403679000000011</v>
      </c>
      <c r="C300">
        <v>8.0087620000000008</v>
      </c>
      <c r="D300">
        <v>90.358308000000008</v>
      </c>
      <c r="E300">
        <v>6.0950959999999998</v>
      </c>
    </row>
    <row r="301" spans="1:9" x14ac:dyDescent="0.25">
      <c r="A301">
        <v>300</v>
      </c>
      <c r="B301">
        <v>95.394506000000007</v>
      </c>
      <c r="C301">
        <v>7.9979909999999999</v>
      </c>
      <c r="D301">
        <v>90.398918000000009</v>
      </c>
      <c r="E301">
        <v>6.1419420000000002</v>
      </c>
    </row>
    <row r="302" spans="1:9" x14ac:dyDescent="0.25">
      <c r="A302">
        <v>301</v>
      </c>
      <c r="B302">
        <v>95.406204000000002</v>
      </c>
      <c r="C302">
        <v>7.9699039999999997</v>
      </c>
      <c r="D302">
        <v>90.491270000000014</v>
      </c>
      <c r="E302">
        <v>6.0850980000000003</v>
      </c>
    </row>
    <row r="303" spans="1:9" x14ac:dyDescent="0.25">
      <c r="A303">
        <v>302</v>
      </c>
      <c r="B303">
        <v>95.407184000000001</v>
      </c>
      <c r="C303">
        <v>7.9736140000000004</v>
      </c>
      <c r="D303">
        <v>90.411647000000016</v>
      </c>
      <c r="E303">
        <v>6.1876030000000002</v>
      </c>
    </row>
    <row r="304" spans="1:9" x14ac:dyDescent="0.25">
      <c r="A304">
        <v>303</v>
      </c>
      <c r="B304">
        <v>95.379148000000015</v>
      </c>
      <c r="C304">
        <v>8.0042779999999993</v>
      </c>
    </row>
    <row r="305" spans="1:9" x14ac:dyDescent="0.25">
      <c r="A305">
        <v>304</v>
      </c>
      <c r="B305">
        <v>95.326994000000013</v>
      </c>
      <c r="C305">
        <v>7.9775830000000001</v>
      </c>
    </row>
    <row r="306" spans="1:9" x14ac:dyDescent="0.25">
      <c r="A306">
        <v>305</v>
      </c>
      <c r="B306">
        <v>95.378118000000001</v>
      </c>
      <c r="C306">
        <v>7.9717589999999996</v>
      </c>
      <c r="H306">
        <v>95.356317000000004</v>
      </c>
      <c r="I306">
        <v>4.7515159999999996</v>
      </c>
    </row>
    <row r="307" spans="1:9" x14ac:dyDescent="0.25">
      <c r="A307">
        <v>306</v>
      </c>
      <c r="F307">
        <v>96.460361000000006</v>
      </c>
      <c r="G307">
        <v>9.5751819999999999</v>
      </c>
      <c r="H307">
        <v>95.398061000000013</v>
      </c>
      <c r="I307">
        <v>4.8266030000000004</v>
      </c>
    </row>
    <row r="308" spans="1:9" x14ac:dyDescent="0.25">
      <c r="A308">
        <v>307</v>
      </c>
      <c r="F308">
        <v>96.447580000000016</v>
      </c>
      <c r="G308">
        <v>9.5441059999999993</v>
      </c>
      <c r="H308">
        <v>95.397081000000014</v>
      </c>
      <c r="I308">
        <v>4.810009</v>
      </c>
    </row>
    <row r="309" spans="1:9" x14ac:dyDescent="0.25">
      <c r="A309">
        <v>308</v>
      </c>
      <c r="F309">
        <v>96.453869000000012</v>
      </c>
      <c r="G309">
        <v>9.5783249999999995</v>
      </c>
      <c r="H309">
        <v>95.348123000000015</v>
      </c>
      <c r="I309">
        <v>4.7993920000000001</v>
      </c>
    </row>
    <row r="310" spans="1:9" x14ac:dyDescent="0.25">
      <c r="A310">
        <v>309</v>
      </c>
      <c r="F310">
        <v>96.442220000000006</v>
      </c>
      <c r="G310">
        <v>9.6183680000000003</v>
      </c>
      <c r="H310">
        <v>95.397598000000016</v>
      </c>
      <c r="I310">
        <v>4.7112150000000002</v>
      </c>
    </row>
    <row r="311" spans="1:9" x14ac:dyDescent="0.25">
      <c r="A311">
        <v>310</v>
      </c>
      <c r="F311">
        <v>96.431709000000012</v>
      </c>
      <c r="G311">
        <v>9.5847660000000001</v>
      </c>
      <c r="H311">
        <v>95.375026000000005</v>
      </c>
      <c r="I311">
        <v>4.7366219999999997</v>
      </c>
    </row>
    <row r="312" spans="1:9" x14ac:dyDescent="0.25">
      <c r="A312">
        <v>311</v>
      </c>
      <c r="F312">
        <v>96.454538000000014</v>
      </c>
      <c r="G312">
        <v>9.5385910000000003</v>
      </c>
      <c r="H312">
        <v>95.320654000000005</v>
      </c>
      <c r="I312">
        <v>4.7696569999999996</v>
      </c>
    </row>
    <row r="313" spans="1:9" x14ac:dyDescent="0.25">
      <c r="A313">
        <v>312</v>
      </c>
      <c r="F313">
        <v>96.478553000000005</v>
      </c>
      <c r="G313">
        <v>9.5342110000000009</v>
      </c>
      <c r="H313">
        <v>95.39213500000001</v>
      </c>
      <c r="I313">
        <v>4.7818189999999996</v>
      </c>
    </row>
    <row r="314" spans="1:9" x14ac:dyDescent="0.25">
      <c r="A314">
        <v>313</v>
      </c>
      <c r="F314">
        <v>96.460361000000006</v>
      </c>
      <c r="G314">
        <v>9.5751819999999999</v>
      </c>
      <c r="H314">
        <v>95.356317000000004</v>
      </c>
      <c r="I314">
        <v>4.7515159999999996</v>
      </c>
    </row>
    <row r="315" spans="1:9" x14ac:dyDescent="0.25">
      <c r="A315">
        <v>314</v>
      </c>
      <c r="D315">
        <v>116.413389</v>
      </c>
      <c r="E315">
        <v>5.2089439999999998</v>
      </c>
    </row>
    <row r="316" spans="1:9" x14ac:dyDescent="0.25">
      <c r="A316">
        <v>315</v>
      </c>
      <c r="D316">
        <v>116.32279</v>
      </c>
      <c r="E316">
        <v>5.2208490000000003</v>
      </c>
    </row>
    <row r="317" spans="1:9" x14ac:dyDescent="0.25">
      <c r="A317">
        <v>316</v>
      </c>
      <c r="D317">
        <v>116.356752</v>
      </c>
      <c r="E317">
        <v>5.243061</v>
      </c>
    </row>
    <row r="318" spans="1:9" x14ac:dyDescent="0.25">
      <c r="A318">
        <v>317</v>
      </c>
      <c r="D318">
        <v>116.340208</v>
      </c>
      <c r="E318">
        <v>5.2285279999999998</v>
      </c>
    </row>
    <row r="319" spans="1:9" x14ac:dyDescent="0.25">
      <c r="A319">
        <v>318</v>
      </c>
      <c r="B319">
        <v>121.35605000000001</v>
      </c>
      <c r="C319">
        <v>7.4818119999999997</v>
      </c>
      <c r="D319">
        <v>116.37592100000001</v>
      </c>
      <c r="E319">
        <v>5.2166750000000004</v>
      </c>
    </row>
    <row r="320" spans="1:9" x14ac:dyDescent="0.25">
      <c r="A320">
        <v>319</v>
      </c>
      <c r="B320">
        <v>121.361616</v>
      </c>
      <c r="C320">
        <v>7.4944389999999999</v>
      </c>
      <c r="D320">
        <v>116.35803799999999</v>
      </c>
      <c r="E320">
        <v>5.2059040000000003</v>
      </c>
    </row>
    <row r="321" spans="1:9" x14ac:dyDescent="0.25">
      <c r="A321">
        <v>320</v>
      </c>
      <c r="B321">
        <v>121.34703200000001</v>
      </c>
      <c r="C321">
        <v>7.4811420000000002</v>
      </c>
      <c r="D321">
        <v>116.431684</v>
      </c>
      <c r="E321">
        <v>5.194979</v>
      </c>
    </row>
    <row r="322" spans="1:9" x14ac:dyDescent="0.25">
      <c r="A322">
        <v>321</v>
      </c>
      <c r="B322">
        <v>121.38965400000001</v>
      </c>
      <c r="C322">
        <v>7.4616100000000003</v>
      </c>
      <c r="D322">
        <v>116.413389</v>
      </c>
      <c r="E322">
        <v>5.2089439999999998</v>
      </c>
    </row>
    <row r="323" spans="1:9" x14ac:dyDescent="0.25">
      <c r="A323">
        <v>322</v>
      </c>
      <c r="B323">
        <v>121.38537400000001</v>
      </c>
      <c r="C323">
        <v>7.4850070000000004</v>
      </c>
    </row>
    <row r="324" spans="1:9" x14ac:dyDescent="0.25">
      <c r="A324">
        <v>323</v>
      </c>
      <c r="B324">
        <v>121.38475600000001</v>
      </c>
      <c r="C324">
        <v>7.5006219999999999</v>
      </c>
    </row>
    <row r="325" spans="1:9" x14ac:dyDescent="0.25">
      <c r="A325">
        <v>324</v>
      </c>
      <c r="B325">
        <v>121.477003</v>
      </c>
      <c r="C325">
        <v>7.5661750000000003</v>
      </c>
    </row>
    <row r="326" spans="1:9" x14ac:dyDescent="0.25">
      <c r="A326">
        <v>325</v>
      </c>
      <c r="B326">
        <v>121.35605000000001</v>
      </c>
      <c r="C326">
        <v>7.4818119999999997</v>
      </c>
      <c r="H326">
        <v>121.70994300000001</v>
      </c>
      <c r="I326">
        <v>4.4044249999999998</v>
      </c>
    </row>
    <row r="327" spans="1:9" x14ac:dyDescent="0.25">
      <c r="A327">
        <v>326</v>
      </c>
      <c r="F327">
        <v>122.95818500000001</v>
      </c>
      <c r="G327">
        <v>8.9971080000000008</v>
      </c>
      <c r="H327">
        <v>121.672685</v>
      </c>
      <c r="I327">
        <v>4.4026730000000001</v>
      </c>
    </row>
    <row r="328" spans="1:9" x14ac:dyDescent="0.25">
      <c r="A328">
        <v>327</v>
      </c>
      <c r="F328">
        <v>123.04002199999999</v>
      </c>
      <c r="G328">
        <v>9.0011279999999996</v>
      </c>
      <c r="H328">
        <v>121.68850500000001</v>
      </c>
      <c r="I328">
        <v>4.4107120000000002</v>
      </c>
    </row>
    <row r="329" spans="1:9" x14ac:dyDescent="0.25">
      <c r="A329">
        <v>328</v>
      </c>
      <c r="F329">
        <v>123.03667200000001</v>
      </c>
      <c r="G329">
        <v>9.0047359999999994</v>
      </c>
      <c r="H329">
        <v>121.662531</v>
      </c>
      <c r="I329">
        <v>4.4282339999999998</v>
      </c>
    </row>
    <row r="330" spans="1:9" x14ac:dyDescent="0.25">
      <c r="A330">
        <v>329</v>
      </c>
      <c r="F330">
        <v>123.046102</v>
      </c>
      <c r="G330">
        <v>9.0827600000000004</v>
      </c>
      <c r="H330">
        <v>121.68577300000001</v>
      </c>
      <c r="I330">
        <v>4.3877269999999999</v>
      </c>
    </row>
    <row r="331" spans="1:9" x14ac:dyDescent="0.25">
      <c r="A331">
        <v>330</v>
      </c>
      <c r="F331">
        <v>123.060793</v>
      </c>
      <c r="G331">
        <v>9.0465309999999999</v>
      </c>
      <c r="H331">
        <v>121.693555</v>
      </c>
      <c r="I331">
        <v>4.3943240000000001</v>
      </c>
    </row>
    <row r="332" spans="1:9" x14ac:dyDescent="0.25">
      <c r="A332">
        <v>331</v>
      </c>
      <c r="F332">
        <v>123.039659</v>
      </c>
      <c r="G332">
        <v>9.0020559999999996</v>
      </c>
      <c r="H332">
        <v>121.634084</v>
      </c>
      <c r="I332">
        <v>4.3969009999999997</v>
      </c>
    </row>
    <row r="333" spans="1:9" x14ac:dyDescent="0.25">
      <c r="A333">
        <v>332</v>
      </c>
      <c r="F333">
        <v>123.04574</v>
      </c>
      <c r="G333">
        <v>8.9803090000000001</v>
      </c>
      <c r="H333">
        <v>121.70994300000001</v>
      </c>
      <c r="I333">
        <v>4.4044249999999998</v>
      </c>
    </row>
    <row r="334" spans="1:9" x14ac:dyDescent="0.25">
      <c r="A334">
        <v>333</v>
      </c>
      <c r="D334">
        <v>149.46835400000001</v>
      </c>
      <c r="E334">
        <v>6.9909689999999998</v>
      </c>
      <c r="F334">
        <v>122.98652800000001</v>
      </c>
      <c r="G334">
        <v>8.9955110000000005</v>
      </c>
    </row>
    <row r="335" spans="1:9" x14ac:dyDescent="0.25">
      <c r="A335">
        <v>334</v>
      </c>
      <c r="D335">
        <v>149.46835400000001</v>
      </c>
      <c r="E335">
        <v>6.9909689999999998</v>
      </c>
    </row>
    <row r="336" spans="1:9" x14ac:dyDescent="0.25">
      <c r="A336">
        <v>335</v>
      </c>
      <c r="D336">
        <v>149.46835400000001</v>
      </c>
      <c r="E336">
        <v>6.9909689999999998</v>
      </c>
    </row>
    <row r="337" spans="1:9" x14ac:dyDescent="0.25">
      <c r="A337">
        <v>336</v>
      </c>
      <c r="D337">
        <v>149.46835400000001</v>
      </c>
      <c r="E337">
        <v>6.9909689999999998</v>
      </c>
    </row>
    <row r="338" spans="1:9" x14ac:dyDescent="0.25">
      <c r="A338">
        <v>337</v>
      </c>
      <c r="D338">
        <v>149.46835400000001</v>
      </c>
      <c r="E338">
        <v>6.9909689999999998</v>
      </c>
    </row>
    <row r="339" spans="1:9" x14ac:dyDescent="0.25">
      <c r="A339">
        <v>338</v>
      </c>
      <c r="D339">
        <v>149.46835400000001</v>
      </c>
      <c r="E339">
        <v>6.9909689999999998</v>
      </c>
    </row>
    <row r="340" spans="1:9" x14ac:dyDescent="0.25">
      <c r="A340">
        <v>339</v>
      </c>
      <c r="B340">
        <v>154.00775199999998</v>
      </c>
      <c r="C340">
        <v>8.5860389999999995</v>
      </c>
      <c r="D340">
        <v>149.46835400000001</v>
      </c>
      <c r="E340">
        <v>6.9909689999999998</v>
      </c>
    </row>
    <row r="341" spans="1:9" x14ac:dyDescent="0.25">
      <c r="A341">
        <v>340</v>
      </c>
      <c r="B341">
        <v>153.97450699999999</v>
      </c>
      <c r="C341">
        <v>8.5716070000000002</v>
      </c>
      <c r="D341">
        <v>149.46835400000001</v>
      </c>
      <c r="E341">
        <v>6.9909689999999998</v>
      </c>
    </row>
    <row r="342" spans="1:9" x14ac:dyDescent="0.25">
      <c r="A342">
        <v>341</v>
      </c>
      <c r="B342">
        <v>153.95445599999999</v>
      </c>
      <c r="C342">
        <v>8.5456289999999999</v>
      </c>
    </row>
    <row r="343" spans="1:9" x14ac:dyDescent="0.25">
      <c r="A343">
        <v>342</v>
      </c>
      <c r="B343">
        <v>153.93105500000001</v>
      </c>
      <c r="C343">
        <v>8.5308869999999999</v>
      </c>
    </row>
    <row r="344" spans="1:9" x14ac:dyDescent="0.25">
      <c r="A344">
        <v>343</v>
      </c>
      <c r="B344">
        <v>153.972342</v>
      </c>
      <c r="C344">
        <v>8.6301600000000001</v>
      </c>
    </row>
    <row r="345" spans="1:9" x14ac:dyDescent="0.25">
      <c r="A345">
        <v>344</v>
      </c>
      <c r="B345">
        <v>153.75967299999999</v>
      </c>
      <c r="C345">
        <v>8.4641369999999991</v>
      </c>
    </row>
    <row r="346" spans="1:9" x14ac:dyDescent="0.25">
      <c r="A346">
        <v>345</v>
      </c>
      <c r="B346">
        <v>154.00775199999998</v>
      </c>
      <c r="C346">
        <v>8.5860389999999995</v>
      </c>
      <c r="H346">
        <v>154.06001700000002</v>
      </c>
      <c r="I346">
        <v>5.6218659999999998</v>
      </c>
    </row>
    <row r="347" spans="1:9" x14ac:dyDescent="0.25">
      <c r="A347">
        <v>346</v>
      </c>
      <c r="F347">
        <v>154.477315</v>
      </c>
      <c r="G347">
        <v>9.4962999999999997</v>
      </c>
      <c r="H347">
        <v>154.07661400000001</v>
      </c>
      <c r="I347">
        <v>5.6183610000000002</v>
      </c>
    </row>
    <row r="348" spans="1:9" x14ac:dyDescent="0.25">
      <c r="A348">
        <v>347</v>
      </c>
      <c r="F348">
        <v>154.459532</v>
      </c>
      <c r="G348">
        <v>9.4967120000000005</v>
      </c>
      <c r="H348">
        <v>154.00687600000001</v>
      </c>
      <c r="I348">
        <v>5.5984129999999999</v>
      </c>
    </row>
    <row r="349" spans="1:9" x14ac:dyDescent="0.25">
      <c r="A349">
        <v>348</v>
      </c>
      <c r="F349">
        <v>154.48406699999998</v>
      </c>
      <c r="G349">
        <v>9.4925879999999996</v>
      </c>
      <c r="H349">
        <v>154.06001700000002</v>
      </c>
      <c r="I349">
        <v>5.6218659999999998</v>
      </c>
    </row>
    <row r="350" spans="1:9" x14ac:dyDescent="0.25">
      <c r="A350">
        <v>349</v>
      </c>
      <c r="F350">
        <v>154.449894</v>
      </c>
      <c r="G350">
        <v>9.4486720000000002</v>
      </c>
      <c r="H350">
        <v>154.06001700000002</v>
      </c>
      <c r="I350">
        <v>5.6218659999999998</v>
      </c>
    </row>
    <row r="351" spans="1:9" x14ac:dyDescent="0.25">
      <c r="A351">
        <v>350</v>
      </c>
      <c r="F351">
        <v>154.35216700000001</v>
      </c>
      <c r="G351">
        <v>9.4096030000000006</v>
      </c>
      <c r="H351">
        <v>154.06001700000002</v>
      </c>
      <c r="I351">
        <v>5.6218659999999998</v>
      </c>
    </row>
    <row r="352" spans="1:9" x14ac:dyDescent="0.25">
      <c r="A352">
        <v>351</v>
      </c>
      <c r="F352">
        <v>154.290211</v>
      </c>
      <c r="G352">
        <v>9.4504260000000002</v>
      </c>
      <c r="H352">
        <v>154.06001700000002</v>
      </c>
      <c r="I352">
        <v>5.6218659999999998</v>
      </c>
    </row>
    <row r="353" spans="1:9" x14ac:dyDescent="0.25">
      <c r="A353">
        <v>352</v>
      </c>
      <c r="F353">
        <v>154.49803500000002</v>
      </c>
      <c r="G353">
        <v>9.4589300000000005</v>
      </c>
      <c r="H353">
        <v>154.06001700000002</v>
      </c>
      <c r="I353">
        <v>5.6218659999999998</v>
      </c>
    </row>
    <row r="354" spans="1:9" x14ac:dyDescent="0.25">
      <c r="A354">
        <v>353</v>
      </c>
    </row>
    <row r="355" spans="1:9" x14ac:dyDescent="0.25">
      <c r="A355">
        <v>354</v>
      </c>
    </row>
    <row r="356" spans="1:9" x14ac:dyDescent="0.25">
      <c r="A356">
        <v>355</v>
      </c>
      <c r="D356">
        <v>172.887316</v>
      </c>
      <c r="E356">
        <v>5.6915529999999999</v>
      </c>
    </row>
    <row r="357" spans="1:9" x14ac:dyDescent="0.25">
      <c r="A357">
        <v>356</v>
      </c>
      <c r="D357">
        <v>172.90082000000001</v>
      </c>
      <c r="E357">
        <v>5.6440809999999999</v>
      </c>
    </row>
    <row r="358" spans="1:9" x14ac:dyDescent="0.25">
      <c r="A358">
        <v>357</v>
      </c>
      <c r="D358">
        <v>172.960509</v>
      </c>
      <c r="E358">
        <v>5.6300100000000004</v>
      </c>
    </row>
    <row r="359" spans="1:9" x14ac:dyDescent="0.25">
      <c r="A359">
        <v>358</v>
      </c>
      <c r="D359">
        <v>172.95051000000001</v>
      </c>
      <c r="E359">
        <v>5.6484620000000003</v>
      </c>
    </row>
    <row r="360" spans="1:9" x14ac:dyDescent="0.25">
      <c r="A360">
        <v>359</v>
      </c>
      <c r="D360">
        <v>172.91679999999999</v>
      </c>
      <c r="E360">
        <v>5.6172789999999999</v>
      </c>
    </row>
    <row r="361" spans="1:9" x14ac:dyDescent="0.25">
      <c r="A361">
        <v>360</v>
      </c>
      <c r="B361">
        <v>178.451763</v>
      </c>
      <c r="C361">
        <v>7.4746550000000003</v>
      </c>
      <c r="D361">
        <v>172.91762599999998</v>
      </c>
      <c r="E361">
        <v>5.6409370000000001</v>
      </c>
    </row>
    <row r="362" spans="1:9" x14ac:dyDescent="0.25">
      <c r="A362">
        <v>361</v>
      </c>
      <c r="B362">
        <v>178.45243299999998</v>
      </c>
      <c r="C362">
        <v>7.4619229999999996</v>
      </c>
      <c r="D362">
        <v>172.98437300000001</v>
      </c>
      <c r="E362">
        <v>5.6581530000000004</v>
      </c>
    </row>
    <row r="363" spans="1:9" x14ac:dyDescent="0.25">
      <c r="A363">
        <v>362</v>
      </c>
      <c r="B363">
        <v>178.421097</v>
      </c>
      <c r="C363">
        <v>7.4406359999999996</v>
      </c>
      <c r="D363">
        <v>172.887316</v>
      </c>
      <c r="E363">
        <v>5.6915529999999999</v>
      </c>
    </row>
    <row r="364" spans="1:9" x14ac:dyDescent="0.25">
      <c r="A364">
        <v>363</v>
      </c>
      <c r="B364">
        <v>178.44387599999999</v>
      </c>
      <c r="C364">
        <v>7.4547590000000001</v>
      </c>
    </row>
    <row r="365" spans="1:9" x14ac:dyDescent="0.25">
      <c r="A365">
        <v>364</v>
      </c>
      <c r="B365">
        <v>178.43521900000002</v>
      </c>
      <c r="C365">
        <v>7.4697579999999997</v>
      </c>
    </row>
    <row r="366" spans="1:9" x14ac:dyDescent="0.25">
      <c r="A366">
        <v>365</v>
      </c>
      <c r="B366">
        <v>178.410786</v>
      </c>
      <c r="C366">
        <v>7.4642939999999998</v>
      </c>
    </row>
    <row r="367" spans="1:9" x14ac:dyDescent="0.25">
      <c r="A367">
        <v>366</v>
      </c>
      <c r="B367">
        <v>178.451763</v>
      </c>
      <c r="C367">
        <v>7.4746550000000003</v>
      </c>
      <c r="H367">
        <v>178.612787</v>
      </c>
      <c r="I367">
        <v>4.6119190000000003</v>
      </c>
    </row>
    <row r="368" spans="1:9" x14ac:dyDescent="0.25">
      <c r="A368">
        <v>367</v>
      </c>
      <c r="H368">
        <v>178.62582600000002</v>
      </c>
      <c r="I368">
        <v>4.6080030000000001</v>
      </c>
    </row>
    <row r="369" spans="1:9" x14ac:dyDescent="0.25">
      <c r="A369">
        <v>368</v>
      </c>
      <c r="F369">
        <v>180.27032700000001</v>
      </c>
      <c r="G369">
        <v>8.9910160000000001</v>
      </c>
      <c r="H369">
        <v>178.65247399999998</v>
      </c>
      <c r="I369">
        <v>4.578055</v>
      </c>
    </row>
    <row r="370" spans="1:9" x14ac:dyDescent="0.25">
      <c r="A370">
        <v>369</v>
      </c>
      <c r="F370">
        <v>180.34629999999999</v>
      </c>
      <c r="G370">
        <v>8.9673590000000001</v>
      </c>
      <c r="H370">
        <v>178.625361</v>
      </c>
      <c r="I370">
        <v>4.5876939999999999</v>
      </c>
    </row>
    <row r="371" spans="1:9" x14ac:dyDescent="0.25">
      <c r="A371">
        <v>370</v>
      </c>
      <c r="F371">
        <v>180.29666700000001</v>
      </c>
      <c r="G371">
        <v>8.9885429999999999</v>
      </c>
      <c r="H371">
        <v>178.658917</v>
      </c>
      <c r="I371">
        <v>4.5472840000000003</v>
      </c>
    </row>
    <row r="372" spans="1:9" x14ac:dyDescent="0.25">
      <c r="A372">
        <v>371</v>
      </c>
      <c r="F372">
        <v>180.29094499999999</v>
      </c>
      <c r="G372">
        <v>9.0092630000000007</v>
      </c>
      <c r="H372">
        <v>178.600056</v>
      </c>
      <c r="I372">
        <v>4.5083169999999999</v>
      </c>
    </row>
    <row r="373" spans="1:9" x14ac:dyDescent="0.25">
      <c r="A373">
        <v>372</v>
      </c>
      <c r="F373">
        <v>180.24811</v>
      </c>
      <c r="G373">
        <v>8.9794199999999993</v>
      </c>
      <c r="H373">
        <v>178.56892199999999</v>
      </c>
      <c r="I373">
        <v>4.5739840000000003</v>
      </c>
    </row>
    <row r="374" spans="1:9" x14ac:dyDescent="0.25">
      <c r="A374">
        <v>373</v>
      </c>
      <c r="F374">
        <v>180.21563900000001</v>
      </c>
      <c r="G374">
        <v>8.970091</v>
      </c>
      <c r="H374">
        <v>178.612787</v>
      </c>
      <c r="I374">
        <v>4.6119190000000003</v>
      </c>
    </row>
    <row r="375" spans="1:9" x14ac:dyDescent="0.25">
      <c r="A375">
        <v>374</v>
      </c>
      <c r="D375">
        <v>197.915007</v>
      </c>
      <c r="E375">
        <v>4.7450570000000001</v>
      </c>
      <c r="F375">
        <v>180.27032700000001</v>
      </c>
      <c r="G375">
        <v>8.9910160000000001</v>
      </c>
      <c r="H375">
        <v>178.612787</v>
      </c>
      <c r="I375">
        <v>4.6119190000000003</v>
      </c>
    </row>
    <row r="376" spans="1:9" x14ac:dyDescent="0.25">
      <c r="A376">
        <v>375</v>
      </c>
      <c r="D376">
        <v>197.93876900000001</v>
      </c>
      <c r="E376">
        <v>4.712275</v>
      </c>
    </row>
    <row r="377" spans="1:9" x14ac:dyDescent="0.25">
      <c r="A377">
        <v>376</v>
      </c>
      <c r="D377">
        <v>197.878569</v>
      </c>
      <c r="E377">
        <v>4.7202640000000002</v>
      </c>
    </row>
    <row r="378" spans="1:9" x14ac:dyDescent="0.25">
      <c r="A378">
        <v>377</v>
      </c>
      <c r="D378">
        <v>197.93377100000001</v>
      </c>
      <c r="E378">
        <v>4.7272740000000004</v>
      </c>
    </row>
    <row r="379" spans="1:9" x14ac:dyDescent="0.25">
      <c r="A379">
        <v>378</v>
      </c>
      <c r="D379">
        <v>197.92413199999999</v>
      </c>
      <c r="E379">
        <v>4.7185639999999998</v>
      </c>
    </row>
    <row r="380" spans="1:9" x14ac:dyDescent="0.25">
      <c r="A380">
        <v>379</v>
      </c>
      <c r="D380">
        <v>198.006033</v>
      </c>
      <c r="E380">
        <v>4.7227899999999998</v>
      </c>
    </row>
    <row r="381" spans="1:9" x14ac:dyDescent="0.25">
      <c r="A381">
        <v>380</v>
      </c>
      <c r="B381">
        <v>204.33950999999999</v>
      </c>
      <c r="C381">
        <v>6.4890879999999997</v>
      </c>
      <c r="D381">
        <v>197.976553</v>
      </c>
      <c r="E381">
        <v>4.712224</v>
      </c>
    </row>
    <row r="382" spans="1:9" x14ac:dyDescent="0.25">
      <c r="A382">
        <v>381</v>
      </c>
      <c r="B382">
        <v>204.334723</v>
      </c>
      <c r="C382">
        <v>6.469862</v>
      </c>
      <c r="D382">
        <v>198.04118599999998</v>
      </c>
      <c r="E382">
        <v>4.7027910000000004</v>
      </c>
    </row>
    <row r="383" spans="1:9" x14ac:dyDescent="0.25">
      <c r="A383">
        <v>382</v>
      </c>
      <c r="B383">
        <v>204.337603</v>
      </c>
      <c r="C383">
        <v>6.4676460000000002</v>
      </c>
      <c r="D383">
        <v>197.915007</v>
      </c>
      <c r="E383">
        <v>4.7450570000000001</v>
      </c>
    </row>
    <row r="384" spans="1:9" x14ac:dyDescent="0.25">
      <c r="A384">
        <v>383</v>
      </c>
      <c r="B384">
        <v>204.32837899999998</v>
      </c>
      <c r="C384">
        <v>6.4533680000000002</v>
      </c>
    </row>
    <row r="385" spans="1:9" x14ac:dyDescent="0.25">
      <c r="A385">
        <v>384</v>
      </c>
      <c r="B385">
        <v>204.37497200000001</v>
      </c>
      <c r="C385">
        <v>6.4613579999999997</v>
      </c>
    </row>
    <row r="386" spans="1:9" x14ac:dyDescent="0.25">
      <c r="A386">
        <v>385</v>
      </c>
      <c r="B386">
        <v>204.35141999999999</v>
      </c>
      <c r="C386">
        <v>6.5031600000000003</v>
      </c>
    </row>
    <row r="387" spans="1:9" x14ac:dyDescent="0.25">
      <c r="A387">
        <v>386</v>
      </c>
      <c r="B387">
        <v>204.33796899999999</v>
      </c>
      <c r="C387">
        <v>6.4718210000000003</v>
      </c>
    </row>
    <row r="388" spans="1:9" x14ac:dyDescent="0.25">
      <c r="A388">
        <v>387</v>
      </c>
      <c r="B388">
        <v>204.33950999999999</v>
      </c>
      <c r="C388">
        <v>6.4890879999999997</v>
      </c>
      <c r="H388">
        <v>203.89031</v>
      </c>
      <c r="I388">
        <v>4.5785200000000001</v>
      </c>
    </row>
    <row r="389" spans="1:9" x14ac:dyDescent="0.25">
      <c r="A389">
        <v>388</v>
      </c>
      <c r="B389">
        <v>204.33950999999999</v>
      </c>
      <c r="C389">
        <v>6.4890879999999997</v>
      </c>
      <c r="H389">
        <v>203.817274</v>
      </c>
      <c r="I389">
        <v>4.551768</v>
      </c>
    </row>
    <row r="390" spans="1:9" x14ac:dyDescent="0.25">
      <c r="A390">
        <v>389</v>
      </c>
      <c r="H390">
        <v>203.918612</v>
      </c>
      <c r="I390">
        <v>4.5463560000000003</v>
      </c>
    </row>
    <row r="391" spans="1:9" x14ac:dyDescent="0.25">
      <c r="A391">
        <v>390</v>
      </c>
      <c r="F391">
        <v>206.68093299999998</v>
      </c>
      <c r="G391">
        <v>7.9108159999999996</v>
      </c>
      <c r="H391">
        <v>203.94515100000001</v>
      </c>
      <c r="I391">
        <v>4.5600149999999999</v>
      </c>
    </row>
    <row r="392" spans="1:9" x14ac:dyDescent="0.25">
      <c r="A392">
        <v>391</v>
      </c>
      <c r="F392">
        <v>206.62444500000001</v>
      </c>
      <c r="G392">
        <v>7.9154039999999997</v>
      </c>
      <c r="H392">
        <v>203.88747599999999</v>
      </c>
      <c r="I392">
        <v>4.5222850000000001</v>
      </c>
    </row>
    <row r="393" spans="1:9" x14ac:dyDescent="0.25">
      <c r="A393">
        <v>392</v>
      </c>
      <c r="F393">
        <v>206.65866700000001</v>
      </c>
      <c r="G393">
        <v>7.9408149999999997</v>
      </c>
      <c r="H393">
        <v>203.92875900000001</v>
      </c>
      <c r="I393">
        <v>4.4594019999999999</v>
      </c>
    </row>
    <row r="394" spans="1:9" x14ac:dyDescent="0.25">
      <c r="A394">
        <v>393</v>
      </c>
      <c r="F394">
        <v>206.696707</v>
      </c>
      <c r="G394">
        <v>7.9170020000000001</v>
      </c>
      <c r="H394">
        <v>203.914332</v>
      </c>
      <c r="I394">
        <v>4.4928030000000003</v>
      </c>
    </row>
    <row r="395" spans="1:9" x14ac:dyDescent="0.25">
      <c r="A395">
        <v>394</v>
      </c>
      <c r="F395">
        <v>206.67305199999998</v>
      </c>
      <c r="G395">
        <v>7.9457639999999996</v>
      </c>
      <c r="H395">
        <v>203.96505200000001</v>
      </c>
      <c r="I395">
        <v>4.4801229999999999</v>
      </c>
    </row>
    <row r="396" spans="1:9" x14ac:dyDescent="0.25">
      <c r="A396">
        <v>395</v>
      </c>
      <c r="D396">
        <v>220.03675100000001</v>
      </c>
      <c r="E396">
        <v>4.6545529999999999</v>
      </c>
      <c r="F396">
        <v>206.68965</v>
      </c>
      <c r="G396">
        <v>7.8983949999999998</v>
      </c>
      <c r="H396">
        <v>203.89031</v>
      </c>
      <c r="I396">
        <v>4.5785200000000001</v>
      </c>
    </row>
    <row r="397" spans="1:9" x14ac:dyDescent="0.25">
      <c r="A397">
        <v>396</v>
      </c>
      <c r="D397">
        <v>220.006089</v>
      </c>
      <c r="E397">
        <v>4.6410340000000003</v>
      </c>
      <c r="F397">
        <v>206.69769099999999</v>
      </c>
      <c r="G397">
        <v>7.9129820000000004</v>
      </c>
      <c r="H397">
        <v>203.89031</v>
      </c>
      <c r="I397">
        <v>4.5785200000000001</v>
      </c>
    </row>
    <row r="398" spans="1:9" x14ac:dyDescent="0.25">
      <c r="A398">
        <v>397</v>
      </c>
      <c r="D398">
        <v>220.01812899999999</v>
      </c>
      <c r="E398">
        <v>4.6395549999999997</v>
      </c>
      <c r="F398">
        <v>206.692587</v>
      </c>
      <c r="G398">
        <v>7.9020029999999997</v>
      </c>
    </row>
    <row r="399" spans="1:9" x14ac:dyDescent="0.25">
      <c r="A399">
        <v>398</v>
      </c>
      <c r="D399">
        <v>220.038231</v>
      </c>
      <c r="E399">
        <v>4.6455739999999999</v>
      </c>
      <c r="F399">
        <v>206.68093299999998</v>
      </c>
      <c r="G399">
        <v>7.9108159999999996</v>
      </c>
    </row>
    <row r="400" spans="1:9" x14ac:dyDescent="0.25">
      <c r="A400">
        <v>399</v>
      </c>
      <c r="D400">
        <v>220.03460799999999</v>
      </c>
      <c r="E400">
        <v>4.6153719999999998</v>
      </c>
    </row>
    <row r="401" spans="1:11" x14ac:dyDescent="0.25">
      <c r="A401">
        <v>400</v>
      </c>
      <c r="D401">
        <v>220.01843600000001</v>
      </c>
      <c r="E401">
        <v>4.5983320000000001</v>
      </c>
    </row>
    <row r="402" spans="1:11" x14ac:dyDescent="0.25">
      <c r="A402">
        <v>401</v>
      </c>
      <c r="D402">
        <v>220.01323199999999</v>
      </c>
      <c r="E402">
        <v>4.6045559999999996</v>
      </c>
    </row>
    <row r="403" spans="1:11" x14ac:dyDescent="0.25">
      <c r="A403">
        <v>402</v>
      </c>
      <c r="B403">
        <v>226.062713</v>
      </c>
      <c r="C403">
        <v>6.3343129999999999</v>
      </c>
      <c r="D403">
        <v>220.027466</v>
      </c>
      <c r="E403">
        <v>4.5880270000000003</v>
      </c>
    </row>
    <row r="404" spans="1:11" x14ac:dyDescent="0.25">
      <c r="A404">
        <v>403</v>
      </c>
      <c r="B404">
        <v>226.02990800000001</v>
      </c>
      <c r="C404">
        <v>6.3229870000000004</v>
      </c>
      <c r="D404">
        <v>219.978948</v>
      </c>
      <c r="E404">
        <v>4.5628739999999999</v>
      </c>
    </row>
    <row r="405" spans="1:11" x14ac:dyDescent="0.25">
      <c r="A405">
        <v>404</v>
      </c>
      <c r="B405">
        <v>226.03995800000001</v>
      </c>
      <c r="C405">
        <v>6.3360989999999999</v>
      </c>
      <c r="D405">
        <v>220.03675100000001</v>
      </c>
      <c r="E405">
        <v>4.6545529999999999</v>
      </c>
    </row>
    <row r="406" spans="1:11" x14ac:dyDescent="0.25">
      <c r="A406">
        <v>405</v>
      </c>
      <c r="B406">
        <v>226.029347</v>
      </c>
      <c r="C406">
        <v>6.3130379999999997</v>
      </c>
    </row>
    <row r="407" spans="1:11" x14ac:dyDescent="0.25">
      <c r="A407">
        <v>406</v>
      </c>
      <c r="B407">
        <v>226.02307099999999</v>
      </c>
      <c r="C407">
        <v>6.3168139999999999</v>
      </c>
    </row>
    <row r="408" spans="1:11" x14ac:dyDescent="0.25">
      <c r="A408">
        <v>407</v>
      </c>
      <c r="B408">
        <v>226.03592900000001</v>
      </c>
      <c r="C408">
        <v>6.3438530000000002</v>
      </c>
    </row>
    <row r="409" spans="1:11" x14ac:dyDescent="0.25">
      <c r="A409">
        <v>408</v>
      </c>
      <c r="B409">
        <v>226.02450099999999</v>
      </c>
      <c r="C409">
        <v>6.3528830000000003</v>
      </c>
      <c r="H409">
        <v>222.57110900000001</v>
      </c>
      <c r="I409">
        <v>3.8702070000000002</v>
      </c>
    </row>
    <row r="410" spans="1:11" x14ac:dyDescent="0.25">
      <c r="A410">
        <v>409</v>
      </c>
      <c r="B410">
        <v>225.952055</v>
      </c>
      <c r="C410">
        <v>6.3423230000000004</v>
      </c>
      <c r="H410">
        <v>222.56784300000001</v>
      </c>
      <c r="I410">
        <v>3.877961</v>
      </c>
    </row>
    <row r="411" spans="1:11" x14ac:dyDescent="0.25">
      <c r="A411">
        <v>410</v>
      </c>
      <c r="B411">
        <v>225.93720999999999</v>
      </c>
      <c r="C411">
        <v>6.3377819999999998</v>
      </c>
      <c r="H411">
        <v>222.50779499999999</v>
      </c>
      <c r="I411">
        <v>3.8735740000000001</v>
      </c>
    </row>
    <row r="412" spans="1:11" x14ac:dyDescent="0.25">
      <c r="A412">
        <v>411</v>
      </c>
      <c r="B412">
        <v>226.062713</v>
      </c>
      <c r="C412">
        <v>6.3343129999999999</v>
      </c>
      <c r="H412">
        <v>222.49233699999999</v>
      </c>
      <c r="I412">
        <v>3.8654109999999999</v>
      </c>
    </row>
    <row r="413" spans="1:11" x14ac:dyDescent="0.25">
      <c r="A413">
        <v>412</v>
      </c>
      <c r="H413">
        <v>222.504479</v>
      </c>
      <c r="I413">
        <v>3.8019959999999999</v>
      </c>
    </row>
    <row r="414" spans="1:11" x14ac:dyDescent="0.25">
      <c r="A414">
        <v>413</v>
      </c>
      <c r="F414">
        <v>226.63140799999999</v>
      </c>
      <c r="G414">
        <v>7.3143130000000003</v>
      </c>
      <c r="H414">
        <v>222.57110900000001</v>
      </c>
      <c r="I414">
        <v>3.8702070000000002</v>
      </c>
    </row>
    <row r="415" spans="1:11" x14ac:dyDescent="0.25">
      <c r="A415">
        <v>414</v>
      </c>
      <c r="F415">
        <v>226.63140799999999</v>
      </c>
      <c r="G415">
        <v>7.3143130000000003</v>
      </c>
      <c r="H415">
        <v>222.57110900000001</v>
      </c>
      <c r="I415">
        <v>3.8702070000000002</v>
      </c>
      <c r="J415">
        <v>235.87383399999999</v>
      </c>
      <c r="K415">
        <v>13.363334999999999</v>
      </c>
    </row>
    <row r="416" spans="1:1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1" x14ac:dyDescent="0.25">
      <c r="A449">
        <v>448</v>
      </c>
      <c r="J449">
        <v>236.02744899999999</v>
      </c>
      <c r="K449">
        <v>13.51695</v>
      </c>
    </row>
    <row r="450" spans="1:11" x14ac:dyDescent="0.25">
      <c r="A450">
        <v>449</v>
      </c>
      <c r="D450">
        <v>239.48885000000001</v>
      </c>
      <c r="E450">
        <v>7.1556470000000001</v>
      </c>
      <c r="F450">
        <v>250.69877300000002</v>
      </c>
      <c r="G450">
        <v>5.0487169999999999</v>
      </c>
    </row>
    <row r="451" spans="1:11" x14ac:dyDescent="0.25">
      <c r="A451">
        <v>450</v>
      </c>
      <c r="D451">
        <v>239.479207</v>
      </c>
      <c r="E451">
        <v>7.204472</v>
      </c>
      <c r="F451">
        <v>250.64505500000001</v>
      </c>
      <c r="G451">
        <v>5.0550430000000004</v>
      </c>
    </row>
    <row r="452" spans="1:11" x14ac:dyDescent="0.25">
      <c r="A452">
        <v>451</v>
      </c>
      <c r="D452">
        <v>239.456199</v>
      </c>
      <c r="E452">
        <v>7.1705449999999997</v>
      </c>
      <c r="F452">
        <v>250.71984600000002</v>
      </c>
      <c r="G452">
        <v>5.07193</v>
      </c>
    </row>
    <row r="453" spans="1:11" x14ac:dyDescent="0.25">
      <c r="A453">
        <v>452</v>
      </c>
      <c r="D453">
        <v>239.46813700000001</v>
      </c>
      <c r="E453">
        <v>7.1584019999999997</v>
      </c>
      <c r="F453">
        <v>250.74107100000001</v>
      </c>
      <c r="G453">
        <v>5.103561</v>
      </c>
    </row>
    <row r="454" spans="1:11" x14ac:dyDescent="0.25">
      <c r="A454">
        <v>453</v>
      </c>
      <c r="D454">
        <v>239.48216500000001</v>
      </c>
      <c r="E454">
        <v>7.1480459999999999</v>
      </c>
      <c r="F454">
        <v>250.7501</v>
      </c>
      <c r="G454">
        <v>5.070093</v>
      </c>
    </row>
    <row r="455" spans="1:11" x14ac:dyDescent="0.25">
      <c r="A455">
        <v>454</v>
      </c>
      <c r="D455">
        <v>239.45477</v>
      </c>
      <c r="E455">
        <v>7.1324339999999999</v>
      </c>
      <c r="F455">
        <v>250.74474000000001</v>
      </c>
      <c r="G455">
        <v>5.1040710000000002</v>
      </c>
    </row>
    <row r="456" spans="1:11" x14ac:dyDescent="0.25">
      <c r="A456">
        <v>455</v>
      </c>
      <c r="D456">
        <v>239.43732199999999</v>
      </c>
      <c r="E456">
        <v>7.1308530000000001</v>
      </c>
      <c r="F456">
        <v>250.761067</v>
      </c>
      <c r="G456">
        <v>5.093102</v>
      </c>
    </row>
    <row r="457" spans="1:11" x14ac:dyDescent="0.25">
      <c r="A457">
        <v>456</v>
      </c>
      <c r="D457">
        <v>239.443547</v>
      </c>
      <c r="E457">
        <v>7.1437600000000003</v>
      </c>
      <c r="F457">
        <v>250.82999100000001</v>
      </c>
      <c r="G457">
        <v>5.0677969999999997</v>
      </c>
    </row>
    <row r="458" spans="1:11" x14ac:dyDescent="0.25">
      <c r="A458">
        <v>457</v>
      </c>
      <c r="D458">
        <v>239.39467100000002</v>
      </c>
      <c r="E458">
        <v>7.1806970000000003</v>
      </c>
      <c r="F458">
        <v>250.818871</v>
      </c>
      <c r="G458">
        <v>5.0644299999999998</v>
      </c>
    </row>
    <row r="459" spans="1:11" x14ac:dyDescent="0.25">
      <c r="A459">
        <v>458</v>
      </c>
      <c r="D459">
        <v>239.48885000000001</v>
      </c>
      <c r="E459">
        <v>7.1556470000000001</v>
      </c>
      <c r="F459">
        <v>250.69877300000002</v>
      </c>
      <c r="G459">
        <v>5.0487169999999999</v>
      </c>
    </row>
    <row r="460" spans="1:11" x14ac:dyDescent="0.25">
      <c r="A460">
        <v>459</v>
      </c>
      <c r="D460">
        <v>239.48885000000001</v>
      </c>
      <c r="E460">
        <v>7.1556470000000001</v>
      </c>
    </row>
    <row r="461" spans="1:11" x14ac:dyDescent="0.25">
      <c r="A461">
        <v>460</v>
      </c>
      <c r="D461">
        <v>239.48885000000001</v>
      </c>
      <c r="E461">
        <v>7.1556470000000001</v>
      </c>
    </row>
    <row r="462" spans="1:11" x14ac:dyDescent="0.25">
      <c r="A462">
        <v>461</v>
      </c>
      <c r="B462">
        <v>228.680892</v>
      </c>
      <c r="C462">
        <v>5.3789540000000002</v>
      </c>
    </row>
    <row r="463" spans="1:11" x14ac:dyDescent="0.25">
      <c r="A463">
        <v>462</v>
      </c>
      <c r="B463">
        <v>228.689616</v>
      </c>
      <c r="C463">
        <v>5.2733990000000004</v>
      </c>
    </row>
    <row r="464" spans="1:11" x14ac:dyDescent="0.25">
      <c r="A464">
        <v>463</v>
      </c>
      <c r="B464">
        <v>228.678189</v>
      </c>
      <c r="C464">
        <v>5.2774799999999997</v>
      </c>
      <c r="H464">
        <v>237.06275299999999</v>
      </c>
      <c r="I464">
        <v>8.1732469999999999</v>
      </c>
    </row>
    <row r="465" spans="1:9" x14ac:dyDescent="0.25">
      <c r="A465">
        <v>464</v>
      </c>
      <c r="B465">
        <v>228.702575</v>
      </c>
      <c r="C465">
        <v>5.3666080000000003</v>
      </c>
      <c r="H465">
        <v>236.95994999999999</v>
      </c>
      <c r="I465">
        <v>8.1395250000000008</v>
      </c>
    </row>
    <row r="466" spans="1:9" x14ac:dyDescent="0.25">
      <c r="A466">
        <v>465</v>
      </c>
      <c r="B466">
        <v>228.72390100000001</v>
      </c>
      <c r="C466">
        <v>5.3281919999999996</v>
      </c>
      <c r="H466">
        <v>236.998368</v>
      </c>
      <c r="I466">
        <v>8.1550860000000007</v>
      </c>
    </row>
    <row r="467" spans="1:9" x14ac:dyDescent="0.25">
      <c r="A467">
        <v>466</v>
      </c>
      <c r="B467">
        <v>228.711299</v>
      </c>
      <c r="C467">
        <v>5.3236509999999999</v>
      </c>
      <c r="H467">
        <v>237.01102</v>
      </c>
      <c r="I467">
        <v>8.2021739999999994</v>
      </c>
    </row>
    <row r="468" spans="1:9" x14ac:dyDescent="0.25">
      <c r="A468">
        <v>467</v>
      </c>
      <c r="B468">
        <v>228.71201199999999</v>
      </c>
      <c r="C468">
        <v>5.3477319999999997</v>
      </c>
      <c r="H468">
        <v>237.03009900000001</v>
      </c>
      <c r="I468">
        <v>8.16784</v>
      </c>
    </row>
    <row r="469" spans="1:9" x14ac:dyDescent="0.25">
      <c r="A469">
        <v>468</v>
      </c>
      <c r="B469">
        <v>228.73165599999999</v>
      </c>
      <c r="C469">
        <v>5.3459459999999996</v>
      </c>
      <c r="H469">
        <v>237.03525200000001</v>
      </c>
      <c r="I469">
        <v>8.1423819999999996</v>
      </c>
    </row>
    <row r="470" spans="1:9" x14ac:dyDescent="0.25">
      <c r="A470">
        <v>469</v>
      </c>
      <c r="B470">
        <v>228.67002600000001</v>
      </c>
      <c r="C470">
        <v>5.3670159999999996</v>
      </c>
      <c r="H470">
        <v>236.976327</v>
      </c>
      <c r="I470">
        <v>8.1556979999999992</v>
      </c>
    </row>
    <row r="471" spans="1:9" x14ac:dyDescent="0.25">
      <c r="A471">
        <v>470</v>
      </c>
      <c r="B471">
        <v>228.680892</v>
      </c>
      <c r="C471">
        <v>5.3789540000000002</v>
      </c>
      <c r="F471">
        <v>231.577529</v>
      </c>
      <c r="G471">
        <v>4.4628290000000002</v>
      </c>
      <c r="H471">
        <v>236.98545899999999</v>
      </c>
      <c r="I471">
        <v>8.1419230000000002</v>
      </c>
    </row>
    <row r="472" spans="1:9" x14ac:dyDescent="0.25">
      <c r="A472">
        <v>471</v>
      </c>
      <c r="F472">
        <v>231.511866</v>
      </c>
      <c r="G472">
        <v>4.5065</v>
      </c>
      <c r="H472">
        <v>236.95423600000001</v>
      </c>
      <c r="I472">
        <v>8.1145259999999997</v>
      </c>
    </row>
    <row r="473" spans="1:9" x14ac:dyDescent="0.25">
      <c r="A473">
        <v>472</v>
      </c>
      <c r="F473">
        <v>231.48579899999999</v>
      </c>
      <c r="G473">
        <v>4.4428809999999999</v>
      </c>
      <c r="H473">
        <v>237.06275299999999</v>
      </c>
      <c r="I473">
        <v>8.1732469999999999</v>
      </c>
    </row>
    <row r="474" spans="1:9" x14ac:dyDescent="0.25">
      <c r="A474">
        <v>473</v>
      </c>
      <c r="F474">
        <v>231.53176400000001</v>
      </c>
      <c r="G474">
        <v>4.4806850000000003</v>
      </c>
      <c r="H474">
        <v>237.06275299999999</v>
      </c>
      <c r="I474">
        <v>8.1732469999999999</v>
      </c>
    </row>
    <row r="475" spans="1:9" x14ac:dyDescent="0.25">
      <c r="A475">
        <v>474</v>
      </c>
      <c r="D475">
        <v>217.329903</v>
      </c>
      <c r="E475">
        <v>7.0973850000000001</v>
      </c>
      <c r="F475">
        <v>231.56864999999999</v>
      </c>
      <c r="G475">
        <v>4.5201729999999998</v>
      </c>
    </row>
    <row r="476" spans="1:9" x14ac:dyDescent="0.25">
      <c r="A476">
        <v>475</v>
      </c>
      <c r="D476">
        <v>217.31566799999999</v>
      </c>
      <c r="E476">
        <v>7.0938650000000001</v>
      </c>
      <c r="F476">
        <v>231.52543700000001</v>
      </c>
      <c r="G476">
        <v>4.5451199999999998</v>
      </c>
    </row>
    <row r="477" spans="1:9" x14ac:dyDescent="0.25">
      <c r="A477">
        <v>476</v>
      </c>
      <c r="D477">
        <v>217.37178800000001</v>
      </c>
      <c r="E477">
        <v>7.1115680000000001</v>
      </c>
      <c r="F477">
        <v>231.518857</v>
      </c>
      <c r="G477">
        <v>4.6251670000000003</v>
      </c>
    </row>
    <row r="478" spans="1:9" x14ac:dyDescent="0.25">
      <c r="A478">
        <v>477</v>
      </c>
      <c r="D478">
        <v>217.32097400000001</v>
      </c>
      <c r="E478">
        <v>7.1065690000000004</v>
      </c>
      <c r="F478">
        <v>231.577529</v>
      </c>
      <c r="G478">
        <v>4.4628290000000002</v>
      </c>
    </row>
    <row r="479" spans="1:9" x14ac:dyDescent="0.25">
      <c r="A479">
        <v>478</v>
      </c>
      <c r="D479">
        <v>217.37704299999999</v>
      </c>
      <c r="E479">
        <v>7.0977430000000004</v>
      </c>
      <c r="F479">
        <v>231.577529</v>
      </c>
      <c r="G479">
        <v>4.4628290000000002</v>
      </c>
    </row>
    <row r="480" spans="1:9" x14ac:dyDescent="0.25">
      <c r="A480">
        <v>479</v>
      </c>
      <c r="D480">
        <v>217.38561300000001</v>
      </c>
      <c r="E480">
        <v>7.0460099999999999</v>
      </c>
    </row>
    <row r="481" spans="1:9" x14ac:dyDescent="0.25">
      <c r="A481">
        <v>480</v>
      </c>
      <c r="D481">
        <v>217.354646</v>
      </c>
      <c r="E481">
        <v>7.1011610000000003</v>
      </c>
    </row>
    <row r="482" spans="1:9" x14ac:dyDescent="0.25">
      <c r="A482">
        <v>481</v>
      </c>
      <c r="D482">
        <v>217.396072</v>
      </c>
      <c r="E482">
        <v>7.1165690000000001</v>
      </c>
    </row>
    <row r="483" spans="1:9" x14ac:dyDescent="0.25">
      <c r="A483">
        <v>482</v>
      </c>
      <c r="B483">
        <v>210.594595</v>
      </c>
      <c r="C483">
        <v>5.5629520000000001</v>
      </c>
      <c r="D483">
        <v>217.329903</v>
      </c>
      <c r="E483">
        <v>7.0973850000000001</v>
      </c>
    </row>
    <row r="484" spans="1:9" x14ac:dyDescent="0.25">
      <c r="A484">
        <v>483</v>
      </c>
      <c r="B484">
        <v>210.608305</v>
      </c>
      <c r="C484">
        <v>5.5346029999999997</v>
      </c>
      <c r="D484">
        <v>217.329903</v>
      </c>
      <c r="E484">
        <v>7.0973850000000001</v>
      </c>
    </row>
    <row r="485" spans="1:9" x14ac:dyDescent="0.25">
      <c r="A485">
        <v>484</v>
      </c>
      <c r="B485">
        <v>210.64515900000001</v>
      </c>
      <c r="C485">
        <v>5.536149</v>
      </c>
    </row>
    <row r="486" spans="1:9" x14ac:dyDescent="0.25">
      <c r="A486">
        <v>485</v>
      </c>
      <c r="B486">
        <v>210.62330500000002</v>
      </c>
      <c r="C486">
        <v>5.5145010000000001</v>
      </c>
    </row>
    <row r="487" spans="1:9" x14ac:dyDescent="0.25">
      <c r="A487">
        <v>486</v>
      </c>
      <c r="B487">
        <v>210.68793700000001</v>
      </c>
      <c r="C487">
        <v>5.5465090000000004</v>
      </c>
    </row>
    <row r="488" spans="1:9" x14ac:dyDescent="0.25">
      <c r="A488">
        <v>487</v>
      </c>
      <c r="B488">
        <v>210.74561499999999</v>
      </c>
      <c r="C488">
        <v>5.5082120000000003</v>
      </c>
      <c r="H488">
        <v>213.876307</v>
      </c>
      <c r="I488">
        <v>8.4793540000000007</v>
      </c>
    </row>
    <row r="489" spans="1:9" x14ac:dyDescent="0.25">
      <c r="A489">
        <v>488</v>
      </c>
      <c r="B489">
        <v>210.594595</v>
      </c>
      <c r="C489">
        <v>5.5629520000000001</v>
      </c>
      <c r="H489">
        <v>213.84314499999999</v>
      </c>
      <c r="I489">
        <v>8.5338919999999998</v>
      </c>
    </row>
    <row r="490" spans="1:9" x14ac:dyDescent="0.25">
      <c r="A490">
        <v>489</v>
      </c>
      <c r="F490">
        <v>213.341284</v>
      </c>
      <c r="G490">
        <v>4.3034999999999997</v>
      </c>
      <c r="H490">
        <v>213.81630999999999</v>
      </c>
      <c r="I490">
        <v>8.5457289999999997</v>
      </c>
    </row>
    <row r="491" spans="1:9" x14ac:dyDescent="0.25">
      <c r="A491">
        <v>490</v>
      </c>
      <c r="F491">
        <v>213.158028</v>
      </c>
      <c r="G491">
        <v>4.2031479999999997</v>
      </c>
      <c r="H491">
        <v>213.874368</v>
      </c>
      <c r="I491">
        <v>8.5458309999999997</v>
      </c>
    </row>
    <row r="492" spans="1:9" x14ac:dyDescent="0.25">
      <c r="A492">
        <v>491</v>
      </c>
      <c r="F492">
        <v>212.18852800000002</v>
      </c>
      <c r="G492">
        <v>4.3509549999999999</v>
      </c>
      <c r="H492">
        <v>213.87018499999999</v>
      </c>
      <c r="I492">
        <v>8.5864919999999998</v>
      </c>
    </row>
    <row r="493" spans="1:9" x14ac:dyDescent="0.25">
      <c r="A493">
        <v>492</v>
      </c>
      <c r="F493">
        <v>213.352508</v>
      </c>
      <c r="G493">
        <v>4.2553400000000003</v>
      </c>
      <c r="H493">
        <v>213.85804200000001</v>
      </c>
      <c r="I493">
        <v>8.5918480000000006</v>
      </c>
    </row>
    <row r="494" spans="1:9" x14ac:dyDescent="0.25">
      <c r="A494">
        <v>493</v>
      </c>
      <c r="F494">
        <v>213.466634</v>
      </c>
      <c r="G494">
        <v>4.212688</v>
      </c>
      <c r="H494">
        <v>213.89181600000001</v>
      </c>
      <c r="I494">
        <v>8.5710329999999999</v>
      </c>
    </row>
    <row r="495" spans="1:9" x14ac:dyDescent="0.25">
      <c r="A495">
        <v>494</v>
      </c>
      <c r="F495">
        <v>213.38372999999999</v>
      </c>
      <c r="G495">
        <v>4.256462</v>
      </c>
      <c r="H495">
        <v>213.876307</v>
      </c>
      <c r="I495">
        <v>8.4793540000000007</v>
      </c>
    </row>
    <row r="496" spans="1:9" x14ac:dyDescent="0.25">
      <c r="A496">
        <v>495</v>
      </c>
      <c r="F496">
        <v>213.681164</v>
      </c>
      <c r="G496">
        <v>4.2841639999999996</v>
      </c>
      <c r="H496">
        <v>213.876307</v>
      </c>
      <c r="I496">
        <v>8.4793540000000007</v>
      </c>
    </row>
    <row r="497" spans="1:9" x14ac:dyDescent="0.25">
      <c r="A497">
        <v>496</v>
      </c>
      <c r="F497">
        <v>213.773965</v>
      </c>
      <c r="G497">
        <v>4.263808</v>
      </c>
    </row>
    <row r="498" spans="1:9" x14ac:dyDescent="0.25">
      <c r="A498">
        <v>497</v>
      </c>
    </row>
    <row r="499" spans="1:9" x14ac:dyDescent="0.25">
      <c r="A499">
        <v>498</v>
      </c>
    </row>
    <row r="500" spans="1:9" x14ac:dyDescent="0.25">
      <c r="A500">
        <v>499</v>
      </c>
    </row>
    <row r="501" spans="1:9" x14ac:dyDescent="0.25">
      <c r="A501">
        <v>500</v>
      </c>
      <c r="D501">
        <v>189.381441</v>
      </c>
      <c r="E501">
        <v>8.3470300000000002</v>
      </c>
    </row>
    <row r="502" spans="1:9" x14ac:dyDescent="0.25">
      <c r="A502">
        <v>501</v>
      </c>
      <c r="D502">
        <v>189.35129000000001</v>
      </c>
      <c r="E502">
        <v>8.3424940000000003</v>
      </c>
    </row>
    <row r="503" spans="1:9" x14ac:dyDescent="0.25">
      <c r="A503">
        <v>502</v>
      </c>
      <c r="B503">
        <v>186.69215199999999</v>
      </c>
      <c r="C503">
        <v>6.3984740000000002</v>
      </c>
      <c r="D503">
        <v>189.39319399999999</v>
      </c>
      <c r="E503">
        <v>8.3441949999999991</v>
      </c>
    </row>
    <row r="504" spans="1:9" x14ac:dyDescent="0.25">
      <c r="A504">
        <v>503</v>
      </c>
      <c r="B504">
        <v>186.70070899999999</v>
      </c>
      <c r="C504">
        <v>6.4556880000000003</v>
      </c>
      <c r="D504">
        <v>189.36437799999999</v>
      </c>
      <c r="E504">
        <v>8.3080119999999997</v>
      </c>
    </row>
    <row r="505" spans="1:9" x14ac:dyDescent="0.25">
      <c r="A505">
        <v>504</v>
      </c>
      <c r="B505">
        <v>186.69504000000001</v>
      </c>
      <c r="C505">
        <v>6.4129579999999997</v>
      </c>
      <c r="D505">
        <v>189.35438399999998</v>
      </c>
      <c r="E505">
        <v>8.2824969999999993</v>
      </c>
    </row>
    <row r="506" spans="1:9" x14ac:dyDescent="0.25">
      <c r="A506">
        <v>505</v>
      </c>
      <c r="B506">
        <v>186.708338</v>
      </c>
      <c r="C506">
        <v>6.3804860000000003</v>
      </c>
      <c r="D506">
        <v>189.362009</v>
      </c>
      <c r="E506">
        <v>8.2980640000000001</v>
      </c>
    </row>
    <row r="507" spans="1:9" x14ac:dyDescent="0.25">
      <c r="A507">
        <v>506</v>
      </c>
      <c r="B507">
        <v>186.68643</v>
      </c>
      <c r="C507">
        <v>6.4001749999999999</v>
      </c>
      <c r="D507">
        <v>189.381441</v>
      </c>
      <c r="E507">
        <v>8.3470300000000002</v>
      </c>
    </row>
    <row r="508" spans="1:9" x14ac:dyDescent="0.25">
      <c r="A508">
        <v>507</v>
      </c>
      <c r="B508">
        <v>186.650248</v>
      </c>
      <c r="C508">
        <v>6.4339880000000003</v>
      </c>
    </row>
    <row r="509" spans="1:9" x14ac:dyDescent="0.25">
      <c r="A509">
        <v>508</v>
      </c>
      <c r="B509">
        <v>186.77554900000001</v>
      </c>
      <c r="C509">
        <v>6.364198</v>
      </c>
    </row>
    <row r="510" spans="1:9" x14ac:dyDescent="0.25">
      <c r="A510">
        <v>509</v>
      </c>
      <c r="B510">
        <v>186.69215199999999</v>
      </c>
      <c r="C510">
        <v>6.3984740000000002</v>
      </c>
      <c r="H510">
        <v>185.726584</v>
      </c>
      <c r="I510">
        <v>9.9987980000000007</v>
      </c>
    </row>
    <row r="511" spans="1:9" x14ac:dyDescent="0.25">
      <c r="A511">
        <v>510</v>
      </c>
      <c r="F511">
        <v>186.11068599999999</v>
      </c>
      <c r="G511">
        <v>5.0095789999999996</v>
      </c>
      <c r="H511">
        <v>185.728285</v>
      </c>
      <c r="I511">
        <v>9.967924</v>
      </c>
    </row>
    <row r="512" spans="1:9" x14ac:dyDescent="0.25">
      <c r="A512">
        <v>511</v>
      </c>
      <c r="F512">
        <v>186.095843</v>
      </c>
      <c r="G512">
        <v>5.0200420000000001</v>
      </c>
      <c r="H512">
        <v>185.71869900000002</v>
      </c>
      <c r="I512">
        <v>10.016425999999999</v>
      </c>
    </row>
    <row r="513" spans="1:9" x14ac:dyDescent="0.25">
      <c r="A513">
        <v>512</v>
      </c>
      <c r="F513">
        <v>186.039198</v>
      </c>
      <c r="G513">
        <v>5.005198</v>
      </c>
      <c r="H513">
        <v>185.73219900000001</v>
      </c>
      <c r="I513">
        <v>10.056732999999999</v>
      </c>
    </row>
    <row r="514" spans="1:9" x14ac:dyDescent="0.25">
      <c r="A514">
        <v>513</v>
      </c>
      <c r="F514">
        <v>186.056051</v>
      </c>
      <c r="G514">
        <v>5.0024660000000001</v>
      </c>
      <c r="H514">
        <v>185.74122399999999</v>
      </c>
      <c r="I514">
        <v>10.056991</v>
      </c>
    </row>
    <row r="515" spans="1:9" x14ac:dyDescent="0.25">
      <c r="A515">
        <v>514</v>
      </c>
      <c r="F515">
        <v>186.03332</v>
      </c>
      <c r="G515">
        <v>4.9703030000000004</v>
      </c>
      <c r="H515">
        <v>185.72709900000001</v>
      </c>
      <c r="I515">
        <v>10.064052999999999</v>
      </c>
    </row>
    <row r="516" spans="1:9" x14ac:dyDescent="0.25">
      <c r="A516">
        <v>515</v>
      </c>
      <c r="F516">
        <v>186.047236</v>
      </c>
      <c r="G516">
        <v>4.9218000000000002</v>
      </c>
      <c r="H516">
        <v>185.717772</v>
      </c>
      <c r="I516">
        <v>10.046887999999999</v>
      </c>
    </row>
    <row r="517" spans="1:9" x14ac:dyDescent="0.25">
      <c r="A517">
        <v>516</v>
      </c>
      <c r="F517">
        <v>186.02223800000002</v>
      </c>
      <c r="G517">
        <v>4.9756119999999999</v>
      </c>
      <c r="H517">
        <v>185.73385100000002</v>
      </c>
      <c r="I517">
        <v>10.011632000000001</v>
      </c>
    </row>
    <row r="518" spans="1:9" x14ac:dyDescent="0.25">
      <c r="A518">
        <v>517</v>
      </c>
      <c r="F518">
        <v>186.11068599999999</v>
      </c>
      <c r="G518">
        <v>5.0095789999999996</v>
      </c>
      <c r="H518">
        <v>185.726584</v>
      </c>
      <c r="I518">
        <v>9.9987980000000007</v>
      </c>
    </row>
    <row r="519" spans="1:9" x14ac:dyDescent="0.25">
      <c r="A519">
        <v>518</v>
      </c>
    </row>
    <row r="520" spans="1:9" x14ac:dyDescent="0.25">
      <c r="A520">
        <v>519</v>
      </c>
      <c r="D520">
        <v>165.74305699999999</v>
      </c>
      <c r="E520">
        <v>9.8606099999999994</v>
      </c>
    </row>
    <row r="521" spans="1:9" x14ac:dyDescent="0.25">
      <c r="A521">
        <v>520</v>
      </c>
      <c r="D521">
        <v>165.71671700000002</v>
      </c>
      <c r="E521">
        <v>9.8662279999999996</v>
      </c>
    </row>
    <row r="522" spans="1:9" x14ac:dyDescent="0.25">
      <c r="A522">
        <v>521</v>
      </c>
      <c r="D522">
        <v>165.729243</v>
      </c>
      <c r="E522">
        <v>9.8533939999999998</v>
      </c>
    </row>
    <row r="523" spans="1:9" x14ac:dyDescent="0.25">
      <c r="A523">
        <v>522</v>
      </c>
      <c r="D523">
        <v>165.70666699999998</v>
      </c>
      <c r="E523">
        <v>9.8766400000000001</v>
      </c>
    </row>
    <row r="524" spans="1:9" x14ac:dyDescent="0.25">
      <c r="A524">
        <v>523</v>
      </c>
      <c r="B524">
        <v>161.45101700000001</v>
      </c>
      <c r="C524">
        <v>7.6956730000000002</v>
      </c>
      <c r="D524">
        <v>165.70677000000001</v>
      </c>
      <c r="E524">
        <v>9.8770520000000008</v>
      </c>
    </row>
    <row r="525" spans="1:9" x14ac:dyDescent="0.25">
      <c r="A525">
        <v>524</v>
      </c>
      <c r="B525">
        <v>161.45101700000001</v>
      </c>
      <c r="C525">
        <v>7.6956730000000002</v>
      </c>
      <c r="D525">
        <v>165.63084599999999</v>
      </c>
      <c r="E525">
        <v>9.8664339999999999</v>
      </c>
    </row>
    <row r="526" spans="1:9" x14ac:dyDescent="0.25">
      <c r="A526">
        <v>525</v>
      </c>
      <c r="B526">
        <v>161.45101700000001</v>
      </c>
      <c r="C526">
        <v>7.6956730000000002</v>
      </c>
      <c r="D526">
        <v>165.63826799999998</v>
      </c>
      <c r="E526">
        <v>9.8580850000000009</v>
      </c>
    </row>
    <row r="527" spans="1:9" x14ac:dyDescent="0.25">
      <c r="A527">
        <v>526</v>
      </c>
      <c r="B527">
        <v>161.45101700000001</v>
      </c>
      <c r="C527">
        <v>7.6956730000000002</v>
      </c>
      <c r="D527">
        <v>165.74305699999999</v>
      </c>
      <c r="E527">
        <v>9.8606099999999994</v>
      </c>
    </row>
    <row r="528" spans="1:9" x14ac:dyDescent="0.25">
      <c r="A528">
        <v>527</v>
      </c>
      <c r="B528">
        <v>161.45101700000001</v>
      </c>
      <c r="C528">
        <v>7.6956730000000002</v>
      </c>
    </row>
    <row r="529" spans="1:9" x14ac:dyDescent="0.25">
      <c r="A529">
        <v>528</v>
      </c>
      <c r="B529">
        <v>161.45101700000001</v>
      </c>
      <c r="C529">
        <v>7.6956730000000002</v>
      </c>
    </row>
    <row r="530" spans="1:9" x14ac:dyDescent="0.25">
      <c r="A530">
        <v>529</v>
      </c>
      <c r="B530">
        <v>161.45101700000001</v>
      </c>
      <c r="C530">
        <v>7.6956730000000002</v>
      </c>
    </row>
    <row r="531" spans="1:9" x14ac:dyDescent="0.25">
      <c r="A531">
        <v>530</v>
      </c>
      <c r="B531">
        <v>161.45101700000001</v>
      </c>
      <c r="C531">
        <v>7.6956730000000002</v>
      </c>
      <c r="H531">
        <v>161.40406100000001</v>
      </c>
      <c r="I531">
        <v>10.688658999999999</v>
      </c>
    </row>
    <row r="532" spans="1:9" x14ac:dyDescent="0.25">
      <c r="A532">
        <v>531</v>
      </c>
      <c r="F532">
        <v>160.26571899999999</v>
      </c>
      <c r="G532">
        <v>6.288068</v>
      </c>
      <c r="H532">
        <v>161.35143499999998</v>
      </c>
      <c r="I532">
        <v>10.692473</v>
      </c>
    </row>
    <row r="533" spans="1:9" x14ac:dyDescent="0.25">
      <c r="A533">
        <v>532</v>
      </c>
      <c r="F533">
        <v>160.301748</v>
      </c>
      <c r="G533">
        <v>6.2596160000000003</v>
      </c>
      <c r="H533">
        <v>161.430193</v>
      </c>
      <c r="I533">
        <v>10.647372000000001</v>
      </c>
    </row>
    <row r="534" spans="1:9" x14ac:dyDescent="0.25">
      <c r="A534">
        <v>533</v>
      </c>
      <c r="F534">
        <v>160.23721499999999</v>
      </c>
      <c r="G534">
        <v>6.2573999999999996</v>
      </c>
      <c r="H534">
        <v>161.44967600000001</v>
      </c>
      <c r="I534">
        <v>10.710462</v>
      </c>
    </row>
    <row r="535" spans="1:9" x14ac:dyDescent="0.25">
      <c r="A535">
        <v>534</v>
      </c>
      <c r="F535">
        <v>160.20685600000002</v>
      </c>
      <c r="G535">
        <v>6.2459559999999996</v>
      </c>
      <c r="H535">
        <v>161.39406099999999</v>
      </c>
      <c r="I535">
        <v>10.705359</v>
      </c>
    </row>
    <row r="536" spans="1:9" x14ac:dyDescent="0.25">
      <c r="A536">
        <v>535</v>
      </c>
      <c r="F536">
        <v>160.185259</v>
      </c>
      <c r="G536">
        <v>6.2145669999999997</v>
      </c>
      <c r="H536">
        <v>161.43503799999999</v>
      </c>
      <c r="I536">
        <v>10.701544999999999</v>
      </c>
    </row>
    <row r="537" spans="1:9" x14ac:dyDescent="0.25">
      <c r="A537">
        <v>536</v>
      </c>
      <c r="F537">
        <v>160.223401</v>
      </c>
      <c r="G537">
        <v>6.2401840000000002</v>
      </c>
      <c r="H537">
        <v>161.47318100000001</v>
      </c>
      <c r="I537">
        <v>10.721439999999999</v>
      </c>
    </row>
    <row r="538" spans="1:9" x14ac:dyDescent="0.25">
      <c r="A538">
        <v>537</v>
      </c>
      <c r="D538">
        <v>136.13605699999999</v>
      </c>
      <c r="E538">
        <v>7.9716050000000003</v>
      </c>
      <c r="F538">
        <v>160.26571899999999</v>
      </c>
      <c r="G538">
        <v>6.288068</v>
      </c>
      <c r="H538">
        <v>161.392617</v>
      </c>
      <c r="I538">
        <v>10.733862</v>
      </c>
    </row>
    <row r="539" spans="1:9" x14ac:dyDescent="0.25">
      <c r="A539">
        <v>538</v>
      </c>
      <c r="D539">
        <v>136.13605699999999</v>
      </c>
      <c r="E539">
        <v>7.9716050000000003</v>
      </c>
      <c r="F539">
        <v>160.26571899999999</v>
      </c>
      <c r="G539">
        <v>6.288068</v>
      </c>
      <c r="H539">
        <v>161.40406100000001</v>
      </c>
      <c r="I539">
        <v>10.688658999999999</v>
      </c>
    </row>
    <row r="540" spans="1:9" x14ac:dyDescent="0.25">
      <c r="A540">
        <v>539</v>
      </c>
      <c r="D540">
        <v>136.13605699999999</v>
      </c>
      <c r="E540">
        <v>7.9716050000000003</v>
      </c>
    </row>
    <row r="541" spans="1:9" x14ac:dyDescent="0.25">
      <c r="A541">
        <v>540</v>
      </c>
      <c r="D541">
        <v>136.13605699999999</v>
      </c>
      <c r="E541">
        <v>7.9716050000000003</v>
      </c>
    </row>
    <row r="542" spans="1:9" x14ac:dyDescent="0.25">
      <c r="A542">
        <v>541</v>
      </c>
      <c r="D542">
        <v>136.13605699999999</v>
      </c>
      <c r="E542">
        <v>7.9716050000000003</v>
      </c>
    </row>
    <row r="543" spans="1:9" x14ac:dyDescent="0.25">
      <c r="A543">
        <v>542</v>
      </c>
      <c r="D543">
        <v>136.13605699999999</v>
      </c>
      <c r="E543">
        <v>7.9716050000000003</v>
      </c>
    </row>
    <row r="544" spans="1:9" x14ac:dyDescent="0.25">
      <c r="A544">
        <v>543</v>
      </c>
      <c r="B544">
        <v>131.146131</v>
      </c>
      <c r="C544">
        <v>5.8211339999999998</v>
      </c>
      <c r="D544">
        <v>136.13605699999999</v>
      </c>
      <c r="E544">
        <v>7.9716050000000003</v>
      </c>
    </row>
    <row r="545" spans="1:9" x14ac:dyDescent="0.25">
      <c r="A545">
        <v>544</v>
      </c>
      <c r="B545">
        <v>131.12990000000002</v>
      </c>
      <c r="C545">
        <v>5.768929</v>
      </c>
      <c r="D545">
        <v>136.13605699999999</v>
      </c>
      <c r="E545">
        <v>7.9716050000000003</v>
      </c>
    </row>
    <row r="546" spans="1:9" x14ac:dyDescent="0.25">
      <c r="A546">
        <v>545</v>
      </c>
      <c r="B546">
        <v>131.15169700000001</v>
      </c>
      <c r="C546">
        <v>5.8397899999999998</v>
      </c>
      <c r="D546">
        <v>136.13605699999999</v>
      </c>
      <c r="E546">
        <v>7.9716050000000003</v>
      </c>
    </row>
    <row r="547" spans="1:9" x14ac:dyDescent="0.25">
      <c r="A547">
        <v>546</v>
      </c>
      <c r="B547">
        <v>131.152006</v>
      </c>
      <c r="C547">
        <v>5.8145889999999998</v>
      </c>
    </row>
    <row r="548" spans="1:9" x14ac:dyDescent="0.25">
      <c r="A548">
        <v>547</v>
      </c>
      <c r="B548">
        <v>131.12155300000001</v>
      </c>
      <c r="C548">
        <v>5.892665</v>
      </c>
    </row>
    <row r="549" spans="1:9" x14ac:dyDescent="0.25">
      <c r="A549">
        <v>548</v>
      </c>
      <c r="B549">
        <v>131.205198</v>
      </c>
      <c r="C549">
        <v>5.9092079999999996</v>
      </c>
    </row>
    <row r="550" spans="1:9" x14ac:dyDescent="0.25">
      <c r="A550">
        <v>549</v>
      </c>
      <c r="B550">
        <v>131.146131</v>
      </c>
      <c r="C550">
        <v>5.8211339999999998</v>
      </c>
    </row>
    <row r="551" spans="1:9" x14ac:dyDescent="0.25">
      <c r="A551">
        <v>550</v>
      </c>
      <c r="H551">
        <v>130.168871</v>
      </c>
      <c r="I551">
        <v>8.6992329999999995</v>
      </c>
    </row>
    <row r="552" spans="1:9" x14ac:dyDescent="0.25">
      <c r="A552">
        <v>551</v>
      </c>
      <c r="F552">
        <v>130.10083900000001</v>
      </c>
      <c r="G552">
        <v>4.5074949999999996</v>
      </c>
      <c r="H552">
        <v>130.12238100000002</v>
      </c>
      <c r="I552">
        <v>8.6653749999999992</v>
      </c>
    </row>
    <row r="553" spans="1:9" x14ac:dyDescent="0.25">
      <c r="A553">
        <v>552</v>
      </c>
      <c r="F553">
        <v>130.13974899999999</v>
      </c>
      <c r="G553">
        <v>4.52677</v>
      </c>
      <c r="H553">
        <v>130.160158</v>
      </c>
      <c r="I553">
        <v>8.7099530000000005</v>
      </c>
    </row>
    <row r="554" spans="1:9" x14ac:dyDescent="0.25">
      <c r="A554">
        <v>553</v>
      </c>
      <c r="F554">
        <v>130.25730300000001</v>
      </c>
      <c r="G554">
        <v>4.4700810000000004</v>
      </c>
      <c r="H554">
        <v>130.16242800000001</v>
      </c>
      <c r="I554">
        <v>8.7478829999999999</v>
      </c>
    </row>
    <row r="555" spans="1:9" x14ac:dyDescent="0.25">
      <c r="A555">
        <v>554</v>
      </c>
      <c r="F555">
        <v>130.19412399999999</v>
      </c>
      <c r="G555">
        <v>4.4311720000000001</v>
      </c>
      <c r="H555">
        <v>130.18979400000001</v>
      </c>
      <c r="I555">
        <v>8.759582</v>
      </c>
    </row>
    <row r="556" spans="1:9" x14ac:dyDescent="0.25">
      <c r="A556">
        <v>555</v>
      </c>
      <c r="F556">
        <v>130.435205</v>
      </c>
      <c r="G556">
        <v>4.3387169999999999</v>
      </c>
      <c r="H556">
        <v>130.18731500000001</v>
      </c>
      <c r="I556">
        <v>8.7892670000000006</v>
      </c>
    </row>
    <row r="557" spans="1:9" x14ac:dyDescent="0.25">
      <c r="A557">
        <v>556</v>
      </c>
      <c r="F557">
        <v>130.34615100000002</v>
      </c>
      <c r="G557">
        <v>4.349488</v>
      </c>
      <c r="H557">
        <v>130.168871</v>
      </c>
      <c r="I557">
        <v>8.6992329999999995</v>
      </c>
    </row>
    <row r="558" spans="1:9" x14ac:dyDescent="0.25">
      <c r="A558">
        <v>557</v>
      </c>
      <c r="F558">
        <v>130.13974899999999</v>
      </c>
      <c r="G558">
        <v>4.52677</v>
      </c>
      <c r="H558">
        <v>130.168871</v>
      </c>
      <c r="I558">
        <v>8.6992329999999995</v>
      </c>
    </row>
    <row r="559" spans="1:9" x14ac:dyDescent="0.25">
      <c r="A559">
        <v>558</v>
      </c>
      <c r="H559">
        <v>130.168871</v>
      </c>
      <c r="I559">
        <v>8.6992329999999995</v>
      </c>
    </row>
    <row r="560" spans="1:9" x14ac:dyDescent="0.25">
      <c r="A560">
        <v>559</v>
      </c>
    </row>
    <row r="561" spans="1:9" x14ac:dyDescent="0.25">
      <c r="A561">
        <v>560</v>
      </c>
      <c r="D561">
        <v>109.643125</v>
      </c>
      <c r="E561">
        <v>7.9907760000000003</v>
      </c>
    </row>
    <row r="562" spans="1:9" x14ac:dyDescent="0.25">
      <c r="A562">
        <v>561</v>
      </c>
      <c r="D562">
        <v>109.704301</v>
      </c>
      <c r="E562">
        <v>8.0092770000000009</v>
      </c>
    </row>
    <row r="563" spans="1:9" x14ac:dyDescent="0.25">
      <c r="A563">
        <v>562</v>
      </c>
      <c r="D563">
        <v>109.693117</v>
      </c>
      <c r="E563">
        <v>8.0159769999999995</v>
      </c>
    </row>
    <row r="564" spans="1:9" x14ac:dyDescent="0.25">
      <c r="A564">
        <v>563</v>
      </c>
      <c r="D564">
        <v>109.656576</v>
      </c>
      <c r="E564">
        <v>7.9901059999999999</v>
      </c>
    </row>
    <row r="565" spans="1:9" x14ac:dyDescent="0.25">
      <c r="A565">
        <v>564</v>
      </c>
      <c r="D565">
        <v>109.670492</v>
      </c>
      <c r="E565">
        <v>8.0195849999999993</v>
      </c>
    </row>
    <row r="566" spans="1:9" x14ac:dyDescent="0.25">
      <c r="A566">
        <v>565</v>
      </c>
      <c r="B566">
        <v>103.589414</v>
      </c>
      <c r="C566">
        <v>5.8980769999999998</v>
      </c>
      <c r="D566">
        <v>109.586336</v>
      </c>
      <c r="E566">
        <v>8.028397</v>
      </c>
    </row>
    <row r="567" spans="1:9" x14ac:dyDescent="0.25">
      <c r="A567">
        <v>566</v>
      </c>
      <c r="B567">
        <v>103.50876000000001</v>
      </c>
      <c r="C567">
        <v>5.9077140000000004</v>
      </c>
      <c r="D567">
        <v>109.58324200000001</v>
      </c>
      <c r="E567">
        <v>8.0429809999999993</v>
      </c>
    </row>
    <row r="568" spans="1:9" x14ac:dyDescent="0.25">
      <c r="A568">
        <v>567</v>
      </c>
      <c r="B568">
        <v>103.529115</v>
      </c>
      <c r="C568">
        <v>5.9031779999999996</v>
      </c>
      <c r="D568">
        <v>109.643125</v>
      </c>
      <c r="E568">
        <v>7.9907760000000003</v>
      </c>
    </row>
    <row r="569" spans="1:9" x14ac:dyDescent="0.25">
      <c r="A569">
        <v>568</v>
      </c>
      <c r="B569">
        <v>103.51288400000001</v>
      </c>
      <c r="C569">
        <v>5.9342030000000001</v>
      </c>
    </row>
    <row r="570" spans="1:9" x14ac:dyDescent="0.25">
      <c r="A570">
        <v>569</v>
      </c>
      <c r="B570">
        <v>103.52190200000001</v>
      </c>
      <c r="C570">
        <v>5.8817909999999998</v>
      </c>
    </row>
    <row r="571" spans="1:9" x14ac:dyDescent="0.25">
      <c r="A571">
        <v>570</v>
      </c>
      <c r="B571">
        <v>103.47716700000001</v>
      </c>
      <c r="C571">
        <v>5.9092079999999996</v>
      </c>
    </row>
    <row r="572" spans="1:9" x14ac:dyDescent="0.25">
      <c r="A572">
        <v>571</v>
      </c>
      <c r="B572">
        <v>103.589414</v>
      </c>
      <c r="C572">
        <v>5.8980769999999998</v>
      </c>
    </row>
    <row r="573" spans="1:9" x14ac:dyDescent="0.25">
      <c r="A573">
        <v>572</v>
      </c>
      <c r="F573">
        <v>101.71115500000001</v>
      </c>
      <c r="G573">
        <v>4.069496</v>
      </c>
      <c r="H573">
        <v>102.36044800000001</v>
      </c>
      <c r="I573">
        <v>8.6154379999999993</v>
      </c>
    </row>
    <row r="574" spans="1:9" x14ac:dyDescent="0.25">
      <c r="A574">
        <v>573</v>
      </c>
      <c r="F574">
        <v>101.73924000000001</v>
      </c>
      <c r="G574">
        <v>4.103561</v>
      </c>
      <c r="H574">
        <v>102.33715400000001</v>
      </c>
      <c r="I574">
        <v>8.5950799999999994</v>
      </c>
    </row>
    <row r="575" spans="1:9" x14ac:dyDescent="0.25">
      <c r="A575">
        <v>574</v>
      </c>
      <c r="F575">
        <v>101.65369000000001</v>
      </c>
      <c r="G575">
        <v>4.0580550000000004</v>
      </c>
      <c r="H575">
        <v>102.335041</v>
      </c>
      <c r="I575">
        <v>8.6268779999999996</v>
      </c>
    </row>
    <row r="576" spans="1:9" x14ac:dyDescent="0.25">
      <c r="A576">
        <v>575</v>
      </c>
      <c r="F576">
        <v>101.72568700000001</v>
      </c>
      <c r="G576">
        <v>4.1199490000000001</v>
      </c>
      <c r="H576">
        <v>102.36498</v>
      </c>
      <c r="I576">
        <v>8.6696530000000003</v>
      </c>
    </row>
    <row r="577" spans="1:9" x14ac:dyDescent="0.25">
      <c r="A577">
        <v>576</v>
      </c>
      <c r="F577">
        <v>101.73836300000001</v>
      </c>
      <c r="G577">
        <v>4.0848019999999998</v>
      </c>
      <c r="H577">
        <v>102.348955</v>
      </c>
      <c r="I577">
        <v>8.6311040000000006</v>
      </c>
    </row>
    <row r="578" spans="1:9" x14ac:dyDescent="0.25">
      <c r="A578">
        <v>577</v>
      </c>
      <c r="F578">
        <v>101.73248600000001</v>
      </c>
      <c r="G578">
        <v>4.070424</v>
      </c>
      <c r="H578">
        <v>102.32262200000001</v>
      </c>
      <c r="I578">
        <v>8.624765</v>
      </c>
    </row>
    <row r="579" spans="1:9" x14ac:dyDescent="0.25">
      <c r="A579">
        <v>578</v>
      </c>
      <c r="F579">
        <v>101.83999200000001</v>
      </c>
      <c r="G579">
        <v>4.038214</v>
      </c>
      <c r="H579">
        <v>102.34478200000001</v>
      </c>
      <c r="I579">
        <v>8.5492659999999994</v>
      </c>
    </row>
    <row r="580" spans="1:9" x14ac:dyDescent="0.25">
      <c r="A580">
        <v>579</v>
      </c>
      <c r="F580">
        <v>101.71115500000001</v>
      </c>
      <c r="G580">
        <v>4.069496</v>
      </c>
      <c r="H580">
        <v>102.36044800000001</v>
      </c>
      <c r="I580">
        <v>8.6154379999999993</v>
      </c>
    </row>
    <row r="581" spans="1:9" x14ac:dyDescent="0.25">
      <c r="A581">
        <v>580</v>
      </c>
    </row>
    <row r="582" spans="1:9" x14ac:dyDescent="0.25">
      <c r="A582">
        <v>581</v>
      </c>
    </row>
    <row r="583" spans="1:9" x14ac:dyDescent="0.25">
      <c r="A583">
        <v>582</v>
      </c>
      <c r="D583">
        <v>81.776266000000007</v>
      </c>
      <c r="E583">
        <v>7.3145790000000002</v>
      </c>
    </row>
    <row r="584" spans="1:9" x14ac:dyDescent="0.25">
      <c r="A584">
        <v>583</v>
      </c>
      <c r="D584">
        <v>81.823885000000004</v>
      </c>
      <c r="E584">
        <v>7.3215890000000003</v>
      </c>
    </row>
    <row r="585" spans="1:9" x14ac:dyDescent="0.25">
      <c r="A585">
        <v>584</v>
      </c>
      <c r="D585">
        <v>81.810227000000012</v>
      </c>
      <c r="E585">
        <v>7.317723</v>
      </c>
    </row>
    <row r="586" spans="1:9" x14ac:dyDescent="0.25">
      <c r="A586">
        <v>585</v>
      </c>
      <c r="D586">
        <v>81.775957000000005</v>
      </c>
      <c r="E586">
        <v>7.3208669999999998</v>
      </c>
    </row>
    <row r="587" spans="1:9" x14ac:dyDescent="0.25">
      <c r="A587">
        <v>586</v>
      </c>
      <c r="B587">
        <v>77.417398000000006</v>
      </c>
      <c r="C587">
        <v>5.6081899999999996</v>
      </c>
      <c r="D587">
        <v>81.786212000000006</v>
      </c>
      <c r="E587">
        <v>7.3129819999999999</v>
      </c>
    </row>
    <row r="588" spans="1:9" x14ac:dyDescent="0.25">
      <c r="A588">
        <v>587</v>
      </c>
      <c r="B588">
        <v>77.409462000000005</v>
      </c>
      <c r="C588">
        <v>5.584174</v>
      </c>
      <c r="D588">
        <v>81.766217000000012</v>
      </c>
      <c r="E588">
        <v>7.283658</v>
      </c>
    </row>
    <row r="589" spans="1:9" x14ac:dyDescent="0.25">
      <c r="A589">
        <v>588</v>
      </c>
      <c r="B589">
        <v>77.410286000000013</v>
      </c>
      <c r="C589">
        <v>5.5718569999999996</v>
      </c>
      <c r="D589">
        <v>81.776575000000008</v>
      </c>
      <c r="E589">
        <v>7.2395440000000004</v>
      </c>
    </row>
    <row r="590" spans="1:9" x14ac:dyDescent="0.25">
      <c r="A590">
        <v>589</v>
      </c>
      <c r="B590">
        <v>77.412451000000004</v>
      </c>
      <c r="C590">
        <v>5.5831429999999997</v>
      </c>
      <c r="D590">
        <v>81.776266000000007</v>
      </c>
      <c r="E590">
        <v>7.3145790000000002</v>
      </c>
    </row>
    <row r="591" spans="1:9" x14ac:dyDescent="0.25">
      <c r="A591">
        <v>590</v>
      </c>
      <c r="B591">
        <v>77.422500000000014</v>
      </c>
      <c r="C591">
        <v>5.5816999999999997</v>
      </c>
    </row>
    <row r="592" spans="1:9" x14ac:dyDescent="0.25">
      <c r="A592">
        <v>591</v>
      </c>
      <c r="B592">
        <v>77.438837000000007</v>
      </c>
      <c r="C592">
        <v>5.5564479999999996</v>
      </c>
    </row>
    <row r="593" spans="1:9" x14ac:dyDescent="0.25">
      <c r="A593">
        <v>592</v>
      </c>
      <c r="B593">
        <v>77.417398000000006</v>
      </c>
      <c r="C593">
        <v>5.6081899999999996</v>
      </c>
    </row>
    <row r="594" spans="1:9" x14ac:dyDescent="0.25">
      <c r="A594">
        <v>593</v>
      </c>
      <c r="H594">
        <v>76.016253000000006</v>
      </c>
      <c r="I594">
        <v>7.98454</v>
      </c>
    </row>
    <row r="595" spans="1:9" x14ac:dyDescent="0.25">
      <c r="A595">
        <v>594</v>
      </c>
      <c r="F595">
        <v>75.867521000000011</v>
      </c>
      <c r="G595">
        <v>4.1080959999999997</v>
      </c>
      <c r="H595">
        <v>75.957863000000003</v>
      </c>
      <c r="I595">
        <v>7.9688739999999996</v>
      </c>
    </row>
    <row r="596" spans="1:9" x14ac:dyDescent="0.25">
      <c r="A596">
        <v>595</v>
      </c>
      <c r="F596">
        <v>75.797691</v>
      </c>
      <c r="G596">
        <v>4.0971190000000002</v>
      </c>
      <c r="H596">
        <v>75.965181000000001</v>
      </c>
      <c r="I596">
        <v>7.9958260000000001</v>
      </c>
    </row>
    <row r="597" spans="1:9" x14ac:dyDescent="0.25">
      <c r="A597">
        <v>596</v>
      </c>
      <c r="F597">
        <v>75.728685000000013</v>
      </c>
      <c r="G597">
        <v>4.0615589999999999</v>
      </c>
      <c r="H597">
        <v>75.962759000000005</v>
      </c>
      <c r="I597">
        <v>8.021801</v>
      </c>
    </row>
    <row r="598" spans="1:9" x14ac:dyDescent="0.25">
      <c r="A598">
        <v>597</v>
      </c>
      <c r="F598">
        <v>75.74790800000001</v>
      </c>
      <c r="G598">
        <v>4.0749069999999996</v>
      </c>
      <c r="H598">
        <v>75.98244600000001</v>
      </c>
      <c r="I598">
        <v>8.0691609999999994</v>
      </c>
    </row>
    <row r="599" spans="1:9" x14ac:dyDescent="0.25">
      <c r="A599">
        <v>598</v>
      </c>
      <c r="F599">
        <v>75.802226000000005</v>
      </c>
      <c r="G599">
        <v>4.0014690000000002</v>
      </c>
      <c r="H599">
        <v>75.979405000000014</v>
      </c>
      <c r="I599">
        <v>8.1015770000000007</v>
      </c>
    </row>
    <row r="600" spans="1:9" x14ac:dyDescent="0.25">
      <c r="A600">
        <v>599</v>
      </c>
      <c r="F600">
        <v>75.765894000000003</v>
      </c>
      <c r="G600">
        <v>4.0703209999999999</v>
      </c>
      <c r="H600">
        <v>75.94049600000001</v>
      </c>
      <c r="I600">
        <v>8.0924549999999993</v>
      </c>
    </row>
    <row r="601" spans="1:9" x14ac:dyDescent="0.25">
      <c r="A601">
        <v>600</v>
      </c>
      <c r="D601">
        <v>59.851314000000009</v>
      </c>
      <c r="E601">
        <v>7.6203159999999999</v>
      </c>
      <c r="F601">
        <v>75.867521000000011</v>
      </c>
      <c r="G601">
        <v>4.1080959999999997</v>
      </c>
      <c r="H601">
        <v>76.016253000000006</v>
      </c>
      <c r="I601">
        <v>7.98454</v>
      </c>
    </row>
    <row r="602" spans="1:9" x14ac:dyDescent="0.25">
      <c r="A602">
        <v>601</v>
      </c>
      <c r="D602">
        <v>59.85852400000001</v>
      </c>
      <c r="E602">
        <v>7.6249469999999997</v>
      </c>
    </row>
    <row r="603" spans="1:9" x14ac:dyDescent="0.25">
      <c r="A603">
        <v>602</v>
      </c>
      <c r="D603">
        <v>59.849208000000012</v>
      </c>
      <c r="E603">
        <v>7.6398950000000001</v>
      </c>
    </row>
    <row r="604" spans="1:9" x14ac:dyDescent="0.25">
      <c r="A604">
        <v>603</v>
      </c>
      <c r="D604">
        <v>59.84915500000001</v>
      </c>
      <c r="E604">
        <v>7.6315790000000003</v>
      </c>
    </row>
    <row r="605" spans="1:9" x14ac:dyDescent="0.25">
      <c r="A605">
        <v>604</v>
      </c>
      <c r="D605">
        <v>59.858787000000007</v>
      </c>
      <c r="E605">
        <v>7.6207900000000004</v>
      </c>
    </row>
    <row r="606" spans="1:9" x14ac:dyDescent="0.25">
      <c r="A606">
        <v>605</v>
      </c>
      <c r="B606">
        <v>54.177368000000008</v>
      </c>
      <c r="C606">
        <v>5.9482109999999997</v>
      </c>
      <c r="D606">
        <v>59.844631000000007</v>
      </c>
      <c r="E606">
        <v>7.6245260000000004</v>
      </c>
    </row>
    <row r="607" spans="1:9" x14ac:dyDescent="0.25">
      <c r="A607">
        <v>606</v>
      </c>
      <c r="B607">
        <v>54.159000000000006</v>
      </c>
      <c r="C607">
        <v>5.96</v>
      </c>
      <c r="D607">
        <v>59.791893000000009</v>
      </c>
      <c r="E607">
        <v>7.6345789999999996</v>
      </c>
    </row>
    <row r="608" spans="1:9" x14ac:dyDescent="0.25">
      <c r="A608">
        <v>607</v>
      </c>
      <c r="B608">
        <v>54.187103000000008</v>
      </c>
      <c r="C608">
        <v>5.984</v>
      </c>
      <c r="D608">
        <v>59.82804800000001</v>
      </c>
      <c r="E608">
        <v>7.637632</v>
      </c>
    </row>
    <row r="609" spans="1:9" x14ac:dyDescent="0.25">
      <c r="A609">
        <v>608</v>
      </c>
      <c r="B609">
        <v>54.245788000000012</v>
      </c>
      <c r="C609">
        <v>5.9583159999999999</v>
      </c>
      <c r="D609">
        <v>59.851314000000009</v>
      </c>
      <c r="E609">
        <v>7.6203159999999999</v>
      </c>
    </row>
    <row r="610" spans="1:9" x14ac:dyDescent="0.25">
      <c r="A610">
        <v>609</v>
      </c>
      <c r="B610">
        <v>54.247524000000006</v>
      </c>
      <c r="C610">
        <v>5.9397900000000003</v>
      </c>
    </row>
    <row r="611" spans="1:9" x14ac:dyDescent="0.25">
      <c r="A611">
        <v>610</v>
      </c>
      <c r="B611">
        <v>54.263050000000007</v>
      </c>
      <c r="C611">
        <v>5.9991050000000001</v>
      </c>
    </row>
    <row r="612" spans="1:9" x14ac:dyDescent="0.25">
      <c r="A612">
        <v>611</v>
      </c>
      <c r="B612">
        <v>54.310001000000007</v>
      </c>
      <c r="C612">
        <v>5.9938419999999999</v>
      </c>
    </row>
    <row r="613" spans="1:9" x14ac:dyDescent="0.25">
      <c r="A613">
        <v>612</v>
      </c>
      <c r="B613">
        <v>54.177368000000008</v>
      </c>
      <c r="C613">
        <v>5.9482109999999997</v>
      </c>
    </row>
    <row r="614" spans="1:9" x14ac:dyDescent="0.25">
      <c r="A614">
        <v>613</v>
      </c>
      <c r="H614">
        <v>51.985366000000006</v>
      </c>
      <c r="I614">
        <v>8.957948</v>
      </c>
    </row>
    <row r="615" spans="1:9" x14ac:dyDescent="0.25">
      <c r="A615">
        <v>614</v>
      </c>
      <c r="F615">
        <v>51.13010400000001</v>
      </c>
      <c r="G615">
        <v>4.709632</v>
      </c>
      <c r="H615">
        <v>51.960842000000007</v>
      </c>
      <c r="I615">
        <v>8.9665789999999994</v>
      </c>
    </row>
    <row r="616" spans="1:9" x14ac:dyDescent="0.25">
      <c r="A616">
        <v>615</v>
      </c>
      <c r="F616">
        <v>51.044891000000007</v>
      </c>
      <c r="G616">
        <v>4.7194209999999996</v>
      </c>
      <c r="H616">
        <v>51.976051000000005</v>
      </c>
      <c r="I616">
        <v>8.9719470000000001</v>
      </c>
    </row>
    <row r="617" spans="1:9" x14ac:dyDescent="0.25">
      <c r="A617">
        <v>616</v>
      </c>
      <c r="F617">
        <v>51.038948000000005</v>
      </c>
      <c r="G617">
        <v>4.6896839999999997</v>
      </c>
      <c r="H617">
        <v>51.98731200000001</v>
      </c>
      <c r="I617">
        <v>8.9874729999999996</v>
      </c>
    </row>
    <row r="618" spans="1:9" x14ac:dyDescent="0.25">
      <c r="A618">
        <v>617</v>
      </c>
      <c r="F618">
        <v>51.044891000000007</v>
      </c>
      <c r="G618">
        <v>4.700526</v>
      </c>
      <c r="H618">
        <v>51.987369000000008</v>
      </c>
      <c r="I618">
        <v>9.0142629999999997</v>
      </c>
    </row>
    <row r="619" spans="1:9" x14ac:dyDescent="0.25">
      <c r="A619">
        <v>618</v>
      </c>
      <c r="F619">
        <v>51.034839000000005</v>
      </c>
      <c r="G619">
        <v>4.6916310000000001</v>
      </c>
      <c r="H619">
        <v>51.937892000000005</v>
      </c>
      <c r="I619">
        <v>9.0355260000000008</v>
      </c>
    </row>
    <row r="620" spans="1:9" x14ac:dyDescent="0.25">
      <c r="A620">
        <v>619</v>
      </c>
      <c r="F620">
        <v>51.034000000000006</v>
      </c>
      <c r="G620">
        <v>4.6598949999999997</v>
      </c>
      <c r="H620">
        <v>51.949790000000007</v>
      </c>
      <c r="I620">
        <v>9.0326310000000003</v>
      </c>
    </row>
    <row r="621" spans="1:9" x14ac:dyDescent="0.25">
      <c r="A621">
        <v>620</v>
      </c>
      <c r="F621">
        <v>51.034790000000008</v>
      </c>
      <c r="G621">
        <v>4.6723689999999998</v>
      </c>
      <c r="H621">
        <v>51.968788000000011</v>
      </c>
      <c r="I621">
        <v>9.0017890000000005</v>
      </c>
    </row>
    <row r="622" spans="1:9" x14ac:dyDescent="0.25">
      <c r="A622">
        <v>621</v>
      </c>
      <c r="D622">
        <v>33.431682000000009</v>
      </c>
      <c r="E622">
        <v>9.112895</v>
      </c>
      <c r="F622">
        <v>51.13010400000001</v>
      </c>
      <c r="G622">
        <v>4.709632</v>
      </c>
      <c r="H622">
        <v>51.985366000000006</v>
      </c>
      <c r="I622">
        <v>8.957948</v>
      </c>
    </row>
    <row r="623" spans="1:9" x14ac:dyDescent="0.25">
      <c r="A623">
        <v>622</v>
      </c>
      <c r="D623">
        <v>33.39726000000001</v>
      </c>
      <c r="E623">
        <v>9.1520530000000004</v>
      </c>
      <c r="F623">
        <v>51.13010400000001</v>
      </c>
      <c r="G623">
        <v>4.709632</v>
      </c>
    </row>
    <row r="624" spans="1:9" x14ac:dyDescent="0.25">
      <c r="A624">
        <v>623</v>
      </c>
      <c r="D624">
        <v>33.406419000000007</v>
      </c>
      <c r="E624">
        <v>9.1453690000000005</v>
      </c>
    </row>
    <row r="625" spans="1:11" x14ac:dyDescent="0.25">
      <c r="A625">
        <v>624</v>
      </c>
      <c r="D625">
        <v>33.405000000000008</v>
      </c>
      <c r="E625">
        <v>9.1293679999999995</v>
      </c>
    </row>
    <row r="626" spans="1:11" x14ac:dyDescent="0.25">
      <c r="A626">
        <v>625</v>
      </c>
      <c r="D626">
        <v>33.398157000000012</v>
      </c>
      <c r="E626">
        <v>9.1320519999999998</v>
      </c>
    </row>
    <row r="627" spans="1:11" x14ac:dyDescent="0.25">
      <c r="A627">
        <v>626</v>
      </c>
      <c r="D627">
        <v>33.392841000000004</v>
      </c>
      <c r="E627">
        <v>9.1467360000000006</v>
      </c>
    </row>
    <row r="628" spans="1:11" x14ac:dyDescent="0.25">
      <c r="A628">
        <v>627</v>
      </c>
      <c r="D628">
        <v>33.361629000000008</v>
      </c>
      <c r="E628">
        <v>9.1425260000000002</v>
      </c>
    </row>
    <row r="629" spans="1:11" x14ac:dyDescent="0.25">
      <c r="A629">
        <v>628</v>
      </c>
      <c r="B629">
        <v>26.638422000000006</v>
      </c>
      <c r="C629">
        <v>7.7484209999999996</v>
      </c>
      <c r="D629">
        <v>33.285474000000008</v>
      </c>
      <c r="E629">
        <v>9.1243689999999997</v>
      </c>
    </row>
    <row r="630" spans="1:11" x14ac:dyDescent="0.25">
      <c r="A630">
        <v>629</v>
      </c>
      <c r="B630">
        <v>26.63510500000001</v>
      </c>
      <c r="C630">
        <v>7.6966840000000003</v>
      </c>
      <c r="D630">
        <v>33.431682000000009</v>
      </c>
      <c r="E630">
        <v>9.112895</v>
      </c>
    </row>
    <row r="631" spans="1:11" x14ac:dyDescent="0.25">
      <c r="A631">
        <v>630</v>
      </c>
      <c r="B631">
        <v>26.667684000000008</v>
      </c>
      <c r="C631">
        <v>7.6834730000000002</v>
      </c>
      <c r="D631">
        <v>33.431682000000009</v>
      </c>
      <c r="E631">
        <v>9.112895</v>
      </c>
    </row>
    <row r="632" spans="1:11" x14ac:dyDescent="0.25">
      <c r="A632">
        <v>631</v>
      </c>
      <c r="B632">
        <v>26.667367000000013</v>
      </c>
      <c r="C632">
        <v>7.7225789999999996</v>
      </c>
    </row>
    <row r="633" spans="1:11" x14ac:dyDescent="0.25">
      <c r="A633">
        <v>632</v>
      </c>
      <c r="B633">
        <v>26.639736000000013</v>
      </c>
      <c r="C633">
        <v>7.6834210000000001</v>
      </c>
    </row>
    <row r="634" spans="1:11" x14ac:dyDescent="0.25">
      <c r="A634">
        <v>633</v>
      </c>
      <c r="B634">
        <v>26.629526000000013</v>
      </c>
      <c r="C634">
        <v>7.7159469999999999</v>
      </c>
    </row>
    <row r="635" spans="1:11" x14ac:dyDescent="0.25">
      <c r="A635">
        <v>634</v>
      </c>
      <c r="B635">
        <v>26.638422000000006</v>
      </c>
      <c r="C635">
        <v>7.7484209999999996</v>
      </c>
    </row>
    <row r="636" spans="1:11" x14ac:dyDescent="0.25">
      <c r="A636">
        <v>635</v>
      </c>
      <c r="B636">
        <v>26.638422000000006</v>
      </c>
      <c r="C636">
        <v>7.7484209999999996</v>
      </c>
      <c r="H636">
        <v>26.650894000000008</v>
      </c>
      <c r="I636">
        <v>10.067473</v>
      </c>
    </row>
    <row r="637" spans="1:11" x14ac:dyDescent="0.25">
      <c r="A637">
        <v>636</v>
      </c>
      <c r="H637">
        <v>26.657104000000004</v>
      </c>
      <c r="I637">
        <v>10.028473999999999</v>
      </c>
    </row>
    <row r="638" spans="1:11" x14ac:dyDescent="0.25">
      <c r="A638">
        <v>637</v>
      </c>
      <c r="H638">
        <v>26.63810500000001</v>
      </c>
      <c r="I638">
        <v>10.034421999999999</v>
      </c>
      <c r="J638">
        <v>38.987209000000007</v>
      </c>
      <c r="K638">
        <v>13.314527</v>
      </c>
    </row>
    <row r="639" spans="1:11" x14ac:dyDescent="0.25">
      <c r="A639">
        <v>638</v>
      </c>
    </row>
    <row r="640" spans="1:1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1" x14ac:dyDescent="0.25">
      <c r="A673">
        <v>672</v>
      </c>
      <c r="J673">
        <v>236.02744899999999</v>
      </c>
      <c r="K673">
        <v>13.51695</v>
      </c>
    </row>
    <row r="674" spans="1:11" x14ac:dyDescent="0.25">
      <c r="A674">
        <v>673</v>
      </c>
      <c r="D674">
        <v>239.47584000000001</v>
      </c>
      <c r="E674">
        <v>8.2562529999999992</v>
      </c>
    </row>
    <row r="675" spans="1:11" x14ac:dyDescent="0.25">
      <c r="A675">
        <v>674</v>
      </c>
      <c r="D675">
        <v>239.448598</v>
      </c>
      <c r="E675">
        <v>8.2188580000000009</v>
      </c>
    </row>
    <row r="676" spans="1:11" x14ac:dyDescent="0.25">
      <c r="A676">
        <v>675</v>
      </c>
      <c r="D676">
        <v>239.44456600000001</v>
      </c>
      <c r="E676">
        <v>8.2245720000000002</v>
      </c>
    </row>
    <row r="677" spans="1:11" x14ac:dyDescent="0.25">
      <c r="A677">
        <v>676</v>
      </c>
      <c r="D677">
        <v>239.43069</v>
      </c>
      <c r="E677">
        <v>8.2297750000000001</v>
      </c>
    </row>
    <row r="678" spans="1:11" x14ac:dyDescent="0.25">
      <c r="A678">
        <v>677</v>
      </c>
      <c r="D678">
        <v>239.46400499999999</v>
      </c>
      <c r="E678">
        <v>8.2282960000000003</v>
      </c>
    </row>
    <row r="679" spans="1:11" x14ac:dyDescent="0.25">
      <c r="A679">
        <v>678</v>
      </c>
      <c r="D679">
        <v>239.442576</v>
      </c>
      <c r="E679">
        <v>8.2412550000000007</v>
      </c>
      <c r="F679">
        <v>245.99994000000001</v>
      </c>
      <c r="G679">
        <v>5.2516660000000002</v>
      </c>
    </row>
    <row r="680" spans="1:11" x14ac:dyDescent="0.25">
      <c r="A680">
        <v>679</v>
      </c>
      <c r="D680">
        <v>239.45839000000001</v>
      </c>
      <c r="E680">
        <v>8.2601309999999994</v>
      </c>
      <c r="F680">
        <v>246.10243299999999</v>
      </c>
      <c r="G680">
        <v>5.2873780000000004</v>
      </c>
    </row>
    <row r="681" spans="1:11" x14ac:dyDescent="0.25">
      <c r="A681">
        <v>680</v>
      </c>
      <c r="D681">
        <v>239.484307</v>
      </c>
      <c r="E681">
        <v>8.2852320000000006</v>
      </c>
      <c r="F681">
        <v>246.11085199999999</v>
      </c>
      <c r="G681">
        <v>5.2808989999999998</v>
      </c>
    </row>
    <row r="682" spans="1:11" x14ac:dyDescent="0.25">
      <c r="A682">
        <v>681</v>
      </c>
      <c r="D682">
        <v>239.46941100000001</v>
      </c>
      <c r="E682">
        <v>8.2537029999999998</v>
      </c>
      <c r="F682">
        <v>246.13488100000001</v>
      </c>
      <c r="G682">
        <v>5.2919689999999999</v>
      </c>
    </row>
    <row r="683" spans="1:11" x14ac:dyDescent="0.25">
      <c r="A683">
        <v>682</v>
      </c>
      <c r="D683">
        <v>239.47584000000001</v>
      </c>
      <c r="E683">
        <v>8.2562529999999992</v>
      </c>
      <c r="F683">
        <v>246.158196</v>
      </c>
      <c r="G683">
        <v>5.2950309999999998</v>
      </c>
    </row>
    <row r="684" spans="1:11" x14ac:dyDescent="0.25">
      <c r="A684">
        <v>683</v>
      </c>
      <c r="F684">
        <v>246.14289200000002</v>
      </c>
      <c r="G684">
        <v>5.2812549999999998</v>
      </c>
    </row>
    <row r="685" spans="1:11" x14ac:dyDescent="0.25">
      <c r="A685">
        <v>684</v>
      </c>
      <c r="F685">
        <v>246.15375599999999</v>
      </c>
      <c r="G685">
        <v>5.2630929999999996</v>
      </c>
      <c r="H685">
        <v>239.884646</v>
      </c>
      <c r="I685">
        <v>9.407826</v>
      </c>
    </row>
    <row r="686" spans="1:11" x14ac:dyDescent="0.25">
      <c r="A686">
        <v>685</v>
      </c>
      <c r="F686">
        <v>246.07151500000001</v>
      </c>
      <c r="G686">
        <v>5.1776390000000001</v>
      </c>
      <c r="H686">
        <v>239.848883</v>
      </c>
      <c r="I686">
        <v>9.4152749999999994</v>
      </c>
    </row>
    <row r="687" spans="1:11" x14ac:dyDescent="0.25">
      <c r="A687">
        <v>686</v>
      </c>
      <c r="F687">
        <v>245.99994000000001</v>
      </c>
      <c r="G687">
        <v>5.2516660000000002</v>
      </c>
      <c r="H687">
        <v>239.82281</v>
      </c>
      <c r="I687">
        <v>9.4117549999999994</v>
      </c>
    </row>
    <row r="688" spans="1:11" x14ac:dyDescent="0.25">
      <c r="A688">
        <v>687</v>
      </c>
      <c r="B688">
        <v>225.34815800000001</v>
      </c>
      <c r="C688">
        <v>6.3343129999999999</v>
      </c>
      <c r="H688">
        <v>239.84066899999999</v>
      </c>
      <c r="I688">
        <v>9.3923679999999994</v>
      </c>
    </row>
    <row r="689" spans="1:9" x14ac:dyDescent="0.25">
      <c r="A689">
        <v>688</v>
      </c>
      <c r="B689">
        <v>225.33958699999999</v>
      </c>
      <c r="C689">
        <v>6.301253</v>
      </c>
      <c r="H689">
        <v>239.83551499999999</v>
      </c>
      <c r="I689">
        <v>9.3485949999999995</v>
      </c>
    </row>
    <row r="690" spans="1:9" x14ac:dyDescent="0.25">
      <c r="A690">
        <v>689</v>
      </c>
      <c r="B690">
        <v>225.35810599999999</v>
      </c>
      <c r="C690">
        <v>6.3035490000000003</v>
      </c>
      <c r="H690">
        <v>239.86189000000002</v>
      </c>
      <c r="I690">
        <v>9.3219630000000002</v>
      </c>
    </row>
    <row r="691" spans="1:9" x14ac:dyDescent="0.25">
      <c r="A691">
        <v>690</v>
      </c>
      <c r="B691">
        <v>225.36101500000001</v>
      </c>
      <c r="C691">
        <v>6.3195690000000004</v>
      </c>
      <c r="H691">
        <v>239.75439499999999</v>
      </c>
      <c r="I691">
        <v>9.2840579999999999</v>
      </c>
    </row>
    <row r="692" spans="1:9" x14ac:dyDescent="0.25">
      <c r="A692">
        <v>691</v>
      </c>
      <c r="B692">
        <v>225.41325699999999</v>
      </c>
      <c r="C692">
        <v>6.3196199999999996</v>
      </c>
      <c r="H692">
        <v>239.884646</v>
      </c>
      <c r="I692">
        <v>9.407826</v>
      </c>
    </row>
    <row r="693" spans="1:9" x14ac:dyDescent="0.25">
      <c r="A693">
        <v>692</v>
      </c>
      <c r="B693">
        <v>225.31259900000001</v>
      </c>
      <c r="C693">
        <v>6.308243</v>
      </c>
    </row>
    <row r="694" spans="1:9" x14ac:dyDescent="0.25">
      <c r="A694">
        <v>693</v>
      </c>
      <c r="B694">
        <v>225.355402</v>
      </c>
      <c r="C694">
        <v>6.2035549999999997</v>
      </c>
    </row>
    <row r="695" spans="1:9" x14ac:dyDescent="0.25">
      <c r="A695">
        <v>694</v>
      </c>
      <c r="B695">
        <v>225.31826100000001</v>
      </c>
      <c r="C695">
        <v>6.2349810000000003</v>
      </c>
    </row>
    <row r="696" spans="1:9" x14ac:dyDescent="0.25">
      <c r="A696">
        <v>695</v>
      </c>
      <c r="B696">
        <v>225.34815800000001</v>
      </c>
      <c r="C696">
        <v>6.3343129999999999</v>
      </c>
      <c r="D696">
        <v>218.161135</v>
      </c>
      <c r="E696">
        <v>7.5060380000000002</v>
      </c>
    </row>
    <row r="697" spans="1:9" x14ac:dyDescent="0.25">
      <c r="A697">
        <v>696</v>
      </c>
      <c r="B697">
        <v>225.34815800000001</v>
      </c>
      <c r="C697">
        <v>6.3343129999999999</v>
      </c>
      <c r="D697">
        <v>218.17087900000001</v>
      </c>
      <c r="E697">
        <v>7.503946</v>
      </c>
    </row>
    <row r="698" spans="1:9" x14ac:dyDescent="0.25">
      <c r="A698">
        <v>697</v>
      </c>
      <c r="D698">
        <v>218.19363300000001</v>
      </c>
      <c r="E698">
        <v>7.4727230000000002</v>
      </c>
    </row>
    <row r="699" spans="1:9" x14ac:dyDescent="0.25">
      <c r="A699">
        <v>698</v>
      </c>
      <c r="D699">
        <v>218.170624</v>
      </c>
      <c r="E699">
        <v>7.5064460000000004</v>
      </c>
    </row>
    <row r="700" spans="1:9" x14ac:dyDescent="0.25">
      <c r="A700">
        <v>699</v>
      </c>
      <c r="D700">
        <v>218.18113399999999</v>
      </c>
      <c r="E700">
        <v>7.5028240000000004</v>
      </c>
    </row>
    <row r="701" spans="1:9" x14ac:dyDescent="0.25">
      <c r="A701">
        <v>700</v>
      </c>
      <c r="D701">
        <v>218.18812299999999</v>
      </c>
      <c r="E701">
        <v>7.4801719999999996</v>
      </c>
      <c r="F701">
        <v>222.181792</v>
      </c>
      <c r="G701">
        <v>4.74261</v>
      </c>
    </row>
    <row r="702" spans="1:9" x14ac:dyDescent="0.25">
      <c r="A702">
        <v>701</v>
      </c>
      <c r="D702">
        <v>218.230008</v>
      </c>
      <c r="E702">
        <v>7.5779719999999999</v>
      </c>
      <c r="F702">
        <v>222.12557000000001</v>
      </c>
      <c r="G702">
        <v>4.7055709999999999</v>
      </c>
    </row>
    <row r="703" spans="1:9" x14ac:dyDescent="0.25">
      <c r="A703">
        <v>702</v>
      </c>
      <c r="D703">
        <v>218.14593099999999</v>
      </c>
      <c r="E703">
        <v>7.5736369999999997</v>
      </c>
      <c r="F703">
        <v>222.18148600000001</v>
      </c>
      <c r="G703">
        <v>4.6728690000000004</v>
      </c>
    </row>
    <row r="704" spans="1:9" x14ac:dyDescent="0.25">
      <c r="A704">
        <v>703</v>
      </c>
      <c r="D704">
        <v>218.161135</v>
      </c>
      <c r="E704">
        <v>7.5060380000000002</v>
      </c>
      <c r="F704">
        <v>222.21163799999999</v>
      </c>
      <c r="G704">
        <v>4.684348</v>
      </c>
    </row>
    <row r="705" spans="1:9" x14ac:dyDescent="0.25">
      <c r="A705">
        <v>704</v>
      </c>
      <c r="F705">
        <v>222.191384</v>
      </c>
      <c r="G705">
        <v>4.6820519999999997</v>
      </c>
      <c r="H705">
        <v>218.09486200000001</v>
      </c>
      <c r="I705">
        <v>8.8039799999999993</v>
      </c>
    </row>
    <row r="706" spans="1:9" x14ac:dyDescent="0.25">
      <c r="A706">
        <v>705</v>
      </c>
      <c r="F706">
        <v>222.240565</v>
      </c>
      <c r="G706">
        <v>4.6836849999999997</v>
      </c>
      <c r="H706">
        <v>218.08542399999999</v>
      </c>
      <c r="I706">
        <v>8.7835730000000005</v>
      </c>
    </row>
    <row r="707" spans="1:9" x14ac:dyDescent="0.25">
      <c r="A707">
        <v>706</v>
      </c>
      <c r="F707">
        <v>222.26969600000001</v>
      </c>
      <c r="G707">
        <v>4.7120499999999996</v>
      </c>
      <c r="H707">
        <v>218.09470899999999</v>
      </c>
      <c r="I707">
        <v>8.8119899999999998</v>
      </c>
    </row>
    <row r="708" spans="1:9" x14ac:dyDescent="0.25">
      <c r="A708">
        <v>707</v>
      </c>
      <c r="F708">
        <v>222.16261</v>
      </c>
      <c r="G708">
        <v>4.6798070000000003</v>
      </c>
      <c r="H708">
        <v>218.133993</v>
      </c>
      <c r="I708">
        <v>8.8578550000000007</v>
      </c>
    </row>
    <row r="709" spans="1:9" x14ac:dyDescent="0.25">
      <c r="A709">
        <v>708</v>
      </c>
      <c r="F709">
        <v>222.181792</v>
      </c>
      <c r="G709">
        <v>4.74261</v>
      </c>
      <c r="H709">
        <v>218.090067</v>
      </c>
      <c r="I709">
        <v>8.7864299999999993</v>
      </c>
    </row>
    <row r="710" spans="1:9" x14ac:dyDescent="0.25">
      <c r="A710">
        <v>709</v>
      </c>
      <c r="H710">
        <v>218.10981100000001</v>
      </c>
      <c r="I710">
        <v>8.7632680000000001</v>
      </c>
    </row>
    <row r="711" spans="1:9" x14ac:dyDescent="0.25">
      <c r="A711">
        <v>710</v>
      </c>
      <c r="B711">
        <v>202.43245100000001</v>
      </c>
      <c r="C711">
        <v>5.2853370000000002</v>
      </c>
      <c r="H711">
        <v>218.164502</v>
      </c>
      <c r="I711">
        <v>8.7382179999999998</v>
      </c>
    </row>
    <row r="712" spans="1:9" x14ac:dyDescent="0.25">
      <c r="A712">
        <v>711</v>
      </c>
      <c r="B712">
        <v>202.40626399999999</v>
      </c>
      <c r="C712">
        <v>5.2944610000000001</v>
      </c>
      <c r="H712">
        <v>218.09486200000001</v>
      </c>
      <c r="I712">
        <v>8.8039799999999993</v>
      </c>
    </row>
    <row r="713" spans="1:9" x14ac:dyDescent="0.25">
      <c r="A713">
        <v>712</v>
      </c>
      <c r="B713">
        <v>202.40301700000001</v>
      </c>
      <c r="C713">
        <v>5.2598750000000001</v>
      </c>
    </row>
    <row r="714" spans="1:9" x14ac:dyDescent="0.25">
      <c r="A714">
        <v>713</v>
      </c>
      <c r="B714">
        <v>202.40198699999999</v>
      </c>
      <c r="C714">
        <v>5.2773490000000001</v>
      </c>
    </row>
    <row r="715" spans="1:9" x14ac:dyDescent="0.25">
      <c r="A715">
        <v>714</v>
      </c>
      <c r="B715">
        <v>202.37389200000001</v>
      </c>
      <c r="C715">
        <v>5.2589990000000002</v>
      </c>
    </row>
    <row r="716" spans="1:9" x14ac:dyDescent="0.25">
      <c r="A716">
        <v>715</v>
      </c>
      <c r="B716">
        <v>202.39301899999998</v>
      </c>
      <c r="C716">
        <v>5.3038930000000004</v>
      </c>
    </row>
    <row r="717" spans="1:9" x14ac:dyDescent="0.25">
      <c r="A717">
        <v>716</v>
      </c>
      <c r="B717">
        <v>202.39889700000001</v>
      </c>
      <c r="C717">
        <v>5.3249230000000001</v>
      </c>
    </row>
    <row r="718" spans="1:9" x14ac:dyDescent="0.25">
      <c r="A718">
        <v>717</v>
      </c>
      <c r="B718">
        <v>202.33828199999999</v>
      </c>
      <c r="C718">
        <v>5.3189950000000001</v>
      </c>
      <c r="D718">
        <v>194.842028</v>
      </c>
      <c r="E718">
        <v>6.9654540000000003</v>
      </c>
    </row>
    <row r="719" spans="1:9" x14ac:dyDescent="0.25">
      <c r="A719">
        <v>718</v>
      </c>
      <c r="B719">
        <v>202.40626399999999</v>
      </c>
      <c r="C719">
        <v>5.2944610000000001</v>
      </c>
      <c r="D719">
        <v>194.87985800000001</v>
      </c>
      <c r="E719">
        <v>6.9450950000000002</v>
      </c>
    </row>
    <row r="720" spans="1:9" x14ac:dyDescent="0.25">
      <c r="A720">
        <v>719</v>
      </c>
      <c r="D720">
        <v>194.85295300000001</v>
      </c>
      <c r="E720">
        <v>6.9392699999999996</v>
      </c>
    </row>
    <row r="721" spans="1:9" x14ac:dyDescent="0.25">
      <c r="A721">
        <v>720</v>
      </c>
      <c r="D721">
        <v>194.88161300000002</v>
      </c>
      <c r="E721">
        <v>6.9374659999999997</v>
      </c>
    </row>
    <row r="722" spans="1:9" x14ac:dyDescent="0.25">
      <c r="A722">
        <v>721</v>
      </c>
      <c r="D722">
        <v>194.89202299999999</v>
      </c>
      <c r="E722">
        <v>6.9230859999999996</v>
      </c>
      <c r="F722">
        <v>199.470957</v>
      </c>
      <c r="G722">
        <v>3.1448330000000002</v>
      </c>
    </row>
    <row r="723" spans="1:9" x14ac:dyDescent="0.25">
      <c r="A723">
        <v>722</v>
      </c>
      <c r="D723">
        <v>194.95088799999999</v>
      </c>
      <c r="E723">
        <v>6.9424140000000003</v>
      </c>
      <c r="F723">
        <v>199.50884099999999</v>
      </c>
      <c r="G723">
        <v>3.2523010000000001</v>
      </c>
    </row>
    <row r="724" spans="1:9" x14ac:dyDescent="0.25">
      <c r="A724">
        <v>723</v>
      </c>
      <c r="D724">
        <v>194.889139</v>
      </c>
      <c r="E724">
        <v>7.071428</v>
      </c>
      <c r="F724">
        <v>199.47080399999999</v>
      </c>
      <c r="G724">
        <v>3.1895730000000002</v>
      </c>
    </row>
    <row r="725" spans="1:9" x14ac:dyDescent="0.25">
      <c r="A725">
        <v>724</v>
      </c>
      <c r="D725">
        <v>194.842028</v>
      </c>
      <c r="E725">
        <v>6.9654540000000003</v>
      </c>
      <c r="F725">
        <v>199.449412</v>
      </c>
      <c r="G725">
        <v>3.1924079999999999</v>
      </c>
      <c r="H725">
        <v>195.20365699999999</v>
      </c>
      <c r="I725">
        <v>8.0825089999999999</v>
      </c>
    </row>
    <row r="726" spans="1:9" x14ac:dyDescent="0.25">
      <c r="A726">
        <v>725</v>
      </c>
      <c r="F726">
        <v>199.507036</v>
      </c>
      <c r="G726">
        <v>3.2176640000000001</v>
      </c>
      <c r="H726">
        <v>195.21695499999998</v>
      </c>
      <c r="I726">
        <v>7.9916369999999999</v>
      </c>
    </row>
    <row r="727" spans="1:9" x14ac:dyDescent="0.25">
      <c r="A727">
        <v>726</v>
      </c>
      <c r="F727">
        <v>199.560438</v>
      </c>
      <c r="G727">
        <v>3.2596210000000001</v>
      </c>
      <c r="H727">
        <v>195.19726800000001</v>
      </c>
      <c r="I727">
        <v>8.0328710000000001</v>
      </c>
    </row>
    <row r="728" spans="1:9" x14ac:dyDescent="0.25">
      <c r="A728">
        <v>727</v>
      </c>
      <c r="F728">
        <v>199.68233699999999</v>
      </c>
      <c r="G728">
        <v>3.2437450000000001</v>
      </c>
      <c r="H728">
        <v>195.20340199999998</v>
      </c>
      <c r="I728">
        <v>8.0987960000000001</v>
      </c>
    </row>
    <row r="729" spans="1:9" x14ac:dyDescent="0.25">
      <c r="A729">
        <v>728</v>
      </c>
      <c r="F729">
        <v>199.470957</v>
      </c>
      <c r="G729">
        <v>3.1448330000000002</v>
      </c>
      <c r="H729">
        <v>195.19566900000001</v>
      </c>
      <c r="I729">
        <v>8.0508609999999994</v>
      </c>
    </row>
    <row r="730" spans="1:9" x14ac:dyDescent="0.25">
      <c r="A730">
        <v>729</v>
      </c>
      <c r="H730">
        <v>195.22633999999999</v>
      </c>
      <c r="I730">
        <v>8.079777</v>
      </c>
    </row>
    <row r="731" spans="1:9" x14ac:dyDescent="0.25">
      <c r="A731">
        <v>730</v>
      </c>
      <c r="B731">
        <v>178.402849</v>
      </c>
      <c r="C731">
        <v>5.3817240000000002</v>
      </c>
      <c r="H731">
        <v>195.207472</v>
      </c>
      <c r="I731">
        <v>7.9804519999999997</v>
      </c>
    </row>
    <row r="732" spans="1:9" x14ac:dyDescent="0.25">
      <c r="A732">
        <v>731</v>
      </c>
      <c r="B732">
        <v>178.42955000000001</v>
      </c>
      <c r="C732">
        <v>5.3790959999999997</v>
      </c>
      <c r="H732">
        <v>195.20365699999999</v>
      </c>
      <c r="I732">
        <v>8.0825089999999999</v>
      </c>
    </row>
    <row r="733" spans="1:9" x14ac:dyDescent="0.25">
      <c r="A733">
        <v>732</v>
      </c>
      <c r="B733">
        <v>178.43995899999999</v>
      </c>
      <c r="C733">
        <v>5.3858990000000002</v>
      </c>
    </row>
    <row r="734" spans="1:9" x14ac:dyDescent="0.25">
      <c r="A734">
        <v>733</v>
      </c>
      <c r="B734">
        <v>178.44795099999999</v>
      </c>
      <c r="C734">
        <v>5.3639419999999998</v>
      </c>
    </row>
    <row r="735" spans="1:9" x14ac:dyDescent="0.25">
      <c r="A735">
        <v>734</v>
      </c>
      <c r="B735">
        <v>178.392798</v>
      </c>
      <c r="C735">
        <v>5.3500249999999996</v>
      </c>
    </row>
    <row r="736" spans="1:9" x14ac:dyDescent="0.25">
      <c r="A736">
        <v>735</v>
      </c>
      <c r="B736">
        <v>178.41954799999999</v>
      </c>
      <c r="C736">
        <v>5.3914660000000003</v>
      </c>
    </row>
    <row r="737" spans="1:9" x14ac:dyDescent="0.25">
      <c r="A737">
        <v>736</v>
      </c>
      <c r="B737">
        <v>178.37707699999999</v>
      </c>
      <c r="C737">
        <v>5.4154850000000003</v>
      </c>
    </row>
    <row r="738" spans="1:9" x14ac:dyDescent="0.25">
      <c r="A738">
        <v>737</v>
      </c>
      <c r="B738">
        <v>178.402849</v>
      </c>
      <c r="C738">
        <v>5.3817240000000002</v>
      </c>
      <c r="D738">
        <v>171.00942800000001</v>
      </c>
      <c r="E738">
        <v>7.4287809999999999</v>
      </c>
    </row>
    <row r="739" spans="1:9" x14ac:dyDescent="0.25">
      <c r="A739">
        <v>738</v>
      </c>
      <c r="D739">
        <v>170.974119</v>
      </c>
      <c r="E739">
        <v>7.418317</v>
      </c>
    </row>
    <row r="740" spans="1:9" x14ac:dyDescent="0.25">
      <c r="A740">
        <v>739</v>
      </c>
      <c r="D740">
        <v>170.969067</v>
      </c>
      <c r="E740">
        <v>7.4016169999999999</v>
      </c>
    </row>
    <row r="741" spans="1:9" x14ac:dyDescent="0.25">
      <c r="A741">
        <v>740</v>
      </c>
      <c r="D741">
        <v>170.985872</v>
      </c>
      <c r="E741">
        <v>7.4383670000000004</v>
      </c>
    </row>
    <row r="742" spans="1:9" x14ac:dyDescent="0.25">
      <c r="A742">
        <v>741</v>
      </c>
      <c r="D742">
        <v>171.03437400000001</v>
      </c>
      <c r="E742">
        <v>7.4232139999999998</v>
      </c>
    </row>
    <row r="743" spans="1:9" x14ac:dyDescent="0.25">
      <c r="A743">
        <v>742</v>
      </c>
      <c r="D743">
        <v>170.97721300000001</v>
      </c>
      <c r="E743">
        <v>7.4093479999999996</v>
      </c>
    </row>
    <row r="744" spans="1:9" x14ac:dyDescent="0.25">
      <c r="A744">
        <v>743</v>
      </c>
      <c r="D744">
        <v>171.05261999999999</v>
      </c>
      <c r="E744">
        <v>7.4558410000000004</v>
      </c>
      <c r="F744">
        <v>172.99695</v>
      </c>
      <c r="G744">
        <v>3.9939629999999999</v>
      </c>
    </row>
    <row r="745" spans="1:9" x14ac:dyDescent="0.25">
      <c r="A745">
        <v>744</v>
      </c>
      <c r="D745">
        <v>171.00942800000001</v>
      </c>
      <c r="E745">
        <v>7.4287809999999999</v>
      </c>
      <c r="F745">
        <v>173.00751700000001</v>
      </c>
      <c r="G745">
        <v>3.942625</v>
      </c>
    </row>
    <row r="746" spans="1:9" x14ac:dyDescent="0.25">
      <c r="A746">
        <v>745</v>
      </c>
      <c r="F746">
        <v>173.02200099999999</v>
      </c>
      <c r="G746">
        <v>3.9172660000000001</v>
      </c>
    </row>
    <row r="747" spans="1:9" x14ac:dyDescent="0.25">
      <c r="A747">
        <v>746</v>
      </c>
      <c r="F747">
        <v>173.03385600000001</v>
      </c>
      <c r="G747">
        <v>3.8985560000000001</v>
      </c>
      <c r="H747">
        <v>169.85026199999999</v>
      </c>
      <c r="I747">
        <v>8.5311439999999994</v>
      </c>
    </row>
    <row r="748" spans="1:9" x14ac:dyDescent="0.25">
      <c r="A748">
        <v>747</v>
      </c>
      <c r="F748">
        <v>172.96958000000001</v>
      </c>
      <c r="G748">
        <v>3.8947409999999998</v>
      </c>
      <c r="H748">
        <v>169.91252700000001</v>
      </c>
      <c r="I748">
        <v>8.5232580000000002</v>
      </c>
    </row>
    <row r="749" spans="1:9" x14ac:dyDescent="0.25">
      <c r="A749">
        <v>748</v>
      </c>
      <c r="F749">
        <v>172.99762200000001</v>
      </c>
      <c r="G749">
        <v>3.8490739999999999</v>
      </c>
      <c r="H749">
        <v>169.88046700000001</v>
      </c>
      <c r="I749">
        <v>8.550732</v>
      </c>
    </row>
    <row r="750" spans="1:9" x14ac:dyDescent="0.25">
      <c r="A750">
        <v>749</v>
      </c>
      <c r="F750">
        <v>173.102667</v>
      </c>
      <c r="G750">
        <v>3.867578</v>
      </c>
      <c r="H750">
        <v>169.85469499999999</v>
      </c>
      <c r="I750">
        <v>8.6137689999999996</v>
      </c>
    </row>
    <row r="751" spans="1:9" x14ac:dyDescent="0.25">
      <c r="A751">
        <v>750</v>
      </c>
      <c r="B751">
        <v>157.60457199999999</v>
      </c>
      <c r="C751">
        <v>6.7185600000000001</v>
      </c>
      <c r="F751">
        <v>172.99695</v>
      </c>
      <c r="G751">
        <v>3.9939629999999999</v>
      </c>
      <c r="H751">
        <v>169.89025900000001</v>
      </c>
      <c r="I751">
        <v>8.6210369999999994</v>
      </c>
    </row>
    <row r="752" spans="1:9" x14ac:dyDescent="0.25">
      <c r="A752">
        <v>751</v>
      </c>
      <c r="B752">
        <v>157.60457199999999</v>
      </c>
      <c r="C752">
        <v>6.7185600000000001</v>
      </c>
      <c r="H752">
        <v>169.88783699999999</v>
      </c>
      <c r="I752">
        <v>8.5924820000000004</v>
      </c>
    </row>
    <row r="753" spans="1:9" x14ac:dyDescent="0.25">
      <c r="A753">
        <v>752</v>
      </c>
      <c r="B753">
        <v>157.60457199999999</v>
      </c>
      <c r="C753">
        <v>6.7185600000000001</v>
      </c>
      <c r="H753">
        <v>169.89830000000001</v>
      </c>
      <c r="I753">
        <v>8.5846459999999993</v>
      </c>
    </row>
    <row r="754" spans="1:9" x14ac:dyDescent="0.25">
      <c r="A754">
        <v>753</v>
      </c>
      <c r="B754">
        <v>157.60457199999999</v>
      </c>
      <c r="C754">
        <v>6.7185600000000001</v>
      </c>
      <c r="H754">
        <v>169.897785</v>
      </c>
      <c r="I754">
        <v>8.659592</v>
      </c>
    </row>
    <row r="755" spans="1:9" x14ac:dyDescent="0.25">
      <c r="A755">
        <v>754</v>
      </c>
      <c r="B755">
        <v>157.60457199999999</v>
      </c>
      <c r="C755">
        <v>6.7185600000000001</v>
      </c>
      <c r="H755">
        <v>169.83093300000002</v>
      </c>
      <c r="I755">
        <v>8.5311439999999994</v>
      </c>
    </row>
    <row r="756" spans="1:9" x14ac:dyDescent="0.25">
      <c r="A756">
        <v>755</v>
      </c>
      <c r="B756">
        <v>157.60457199999999</v>
      </c>
      <c r="C756">
        <v>6.7185600000000001</v>
      </c>
    </row>
    <row r="757" spans="1:9" x14ac:dyDescent="0.25">
      <c r="A757">
        <v>756</v>
      </c>
      <c r="B757">
        <v>157.60457199999999</v>
      </c>
      <c r="C757">
        <v>6.7185600000000001</v>
      </c>
    </row>
    <row r="758" spans="1:9" x14ac:dyDescent="0.25">
      <c r="A758">
        <v>757</v>
      </c>
      <c r="B758">
        <v>157.60457199999999</v>
      </c>
      <c r="C758">
        <v>6.7185600000000001</v>
      </c>
    </row>
    <row r="759" spans="1:9" x14ac:dyDescent="0.25">
      <c r="A759">
        <v>758</v>
      </c>
      <c r="B759">
        <v>157.60457199999999</v>
      </c>
      <c r="C759">
        <v>6.7185600000000001</v>
      </c>
      <c r="D759">
        <v>152.14640800000001</v>
      </c>
      <c r="E759">
        <v>8.5220210000000005</v>
      </c>
    </row>
    <row r="760" spans="1:9" x14ac:dyDescent="0.25">
      <c r="A760">
        <v>759</v>
      </c>
      <c r="B760">
        <v>157.60457199999999</v>
      </c>
      <c r="C760">
        <v>6.7185600000000001</v>
      </c>
      <c r="D760">
        <v>152.14640800000001</v>
      </c>
      <c r="E760">
        <v>8.5220210000000005</v>
      </c>
    </row>
    <row r="761" spans="1:9" x14ac:dyDescent="0.25">
      <c r="A761">
        <v>760</v>
      </c>
      <c r="D761">
        <v>152.14640800000001</v>
      </c>
      <c r="E761">
        <v>8.5220210000000005</v>
      </c>
    </row>
    <row r="762" spans="1:9" x14ac:dyDescent="0.25">
      <c r="A762">
        <v>761</v>
      </c>
      <c r="D762">
        <v>152.14640800000001</v>
      </c>
      <c r="E762">
        <v>8.5220210000000005</v>
      </c>
    </row>
    <row r="763" spans="1:9" x14ac:dyDescent="0.25">
      <c r="A763">
        <v>762</v>
      </c>
      <c r="D763">
        <v>152.14640800000001</v>
      </c>
      <c r="E763">
        <v>8.5220210000000005</v>
      </c>
    </row>
    <row r="764" spans="1:9" x14ac:dyDescent="0.25">
      <c r="A764">
        <v>763</v>
      </c>
      <c r="D764">
        <v>152.14640800000001</v>
      </c>
      <c r="E764">
        <v>8.5220210000000005</v>
      </c>
      <c r="F764">
        <v>155.94094899999999</v>
      </c>
      <c r="G764">
        <v>5.0464320000000003</v>
      </c>
    </row>
    <row r="765" spans="1:9" x14ac:dyDescent="0.25">
      <c r="A765">
        <v>764</v>
      </c>
      <c r="D765">
        <v>152.14640800000001</v>
      </c>
      <c r="E765">
        <v>8.5220210000000005</v>
      </c>
      <c r="F765">
        <v>155.95795799999999</v>
      </c>
      <c r="G765">
        <v>5.0589069999999996</v>
      </c>
    </row>
    <row r="766" spans="1:9" x14ac:dyDescent="0.25">
      <c r="A766">
        <v>765</v>
      </c>
      <c r="D766">
        <v>152.14640800000001</v>
      </c>
      <c r="E766">
        <v>8.5220210000000005</v>
      </c>
      <c r="F766">
        <v>155.90863100000001</v>
      </c>
      <c r="G766">
        <v>5.0609159999999997</v>
      </c>
    </row>
    <row r="767" spans="1:9" x14ac:dyDescent="0.25">
      <c r="A767">
        <v>766</v>
      </c>
      <c r="D767">
        <v>152.14640800000001</v>
      </c>
      <c r="E767">
        <v>8.5220210000000005</v>
      </c>
      <c r="F767">
        <v>155.96161799999999</v>
      </c>
      <c r="G767">
        <v>5.0109709999999996</v>
      </c>
    </row>
    <row r="768" spans="1:9" x14ac:dyDescent="0.25">
      <c r="A768">
        <v>767</v>
      </c>
      <c r="F768">
        <v>155.95697899999999</v>
      </c>
      <c r="G768">
        <v>4.9833949999999998</v>
      </c>
      <c r="H768">
        <v>152.59555900000001</v>
      </c>
      <c r="I768">
        <v>9.1003410000000002</v>
      </c>
    </row>
    <row r="769" spans="1:9" x14ac:dyDescent="0.25">
      <c r="A769">
        <v>768</v>
      </c>
      <c r="F769">
        <v>156.07769400000001</v>
      </c>
      <c r="G769">
        <v>4.9825189999999999</v>
      </c>
      <c r="H769">
        <v>152.63607200000001</v>
      </c>
      <c r="I769">
        <v>9.1137940000000004</v>
      </c>
    </row>
    <row r="770" spans="1:9" x14ac:dyDescent="0.25">
      <c r="A770">
        <v>769</v>
      </c>
      <c r="F770">
        <v>156.18000799999999</v>
      </c>
      <c r="G770">
        <v>4.9922599999999999</v>
      </c>
      <c r="H770">
        <v>152.59128099999998</v>
      </c>
      <c r="I770">
        <v>9.1260100000000008</v>
      </c>
    </row>
    <row r="771" spans="1:9" x14ac:dyDescent="0.25">
      <c r="A771">
        <v>770</v>
      </c>
      <c r="F771">
        <v>155.94094899999999</v>
      </c>
      <c r="G771">
        <v>5.0464320000000003</v>
      </c>
      <c r="H771">
        <v>152.64869999999999</v>
      </c>
      <c r="I771">
        <v>9.1767800000000008</v>
      </c>
    </row>
    <row r="772" spans="1:9" x14ac:dyDescent="0.25">
      <c r="A772">
        <v>771</v>
      </c>
      <c r="B772">
        <v>129.524213</v>
      </c>
      <c r="C772">
        <v>5.910857</v>
      </c>
      <c r="H772">
        <v>152.53844900000001</v>
      </c>
      <c r="I772">
        <v>9.1377609999999994</v>
      </c>
    </row>
    <row r="773" spans="1:9" x14ac:dyDescent="0.25">
      <c r="A773">
        <v>772</v>
      </c>
      <c r="B773">
        <v>129.524213</v>
      </c>
      <c r="C773">
        <v>5.910857</v>
      </c>
      <c r="H773">
        <v>152.56375700000001</v>
      </c>
      <c r="I773">
        <v>9.164358</v>
      </c>
    </row>
    <row r="774" spans="1:9" x14ac:dyDescent="0.25">
      <c r="A774">
        <v>773</v>
      </c>
      <c r="B774">
        <v>129.549207</v>
      </c>
      <c r="C774">
        <v>5.8290189999999997</v>
      </c>
      <c r="H774">
        <v>152.516955</v>
      </c>
      <c r="I774">
        <v>9.1147220000000004</v>
      </c>
    </row>
    <row r="775" spans="1:9" x14ac:dyDescent="0.25">
      <c r="A775">
        <v>774</v>
      </c>
      <c r="B775">
        <v>129.52462199999999</v>
      </c>
      <c r="C775">
        <v>5.8603009999999998</v>
      </c>
      <c r="H775">
        <v>152.548912</v>
      </c>
      <c r="I775">
        <v>9.091011</v>
      </c>
    </row>
    <row r="776" spans="1:9" x14ac:dyDescent="0.25">
      <c r="A776">
        <v>775</v>
      </c>
      <c r="B776">
        <v>129.54008300000001</v>
      </c>
      <c r="C776">
        <v>5.8799359999999998</v>
      </c>
      <c r="H776">
        <v>152.59555900000001</v>
      </c>
      <c r="I776">
        <v>9.1003410000000002</v>
      </c>
    </row>
    <row r="777" spans="1:9" x14ac:dyDescent="0.25">
      <c r="A777">
        <v>776</v>
      </c>
      <c r="B777">
        <v>129.5692</v>
      </c>
      <c r="C777">
        <v>5.8710199999999997</v>
      </c>
    </row>
    <row r="778" spans="1:9" x14ac:dyDescent="0.25">
      <c r="A778">
        <v>777</v>
      </c>
      <c r="B778">
        <v>129.54662500000001</v>
      </c>
      <c r="C778">
        <v>5.8941080000000001</v>
      </c>
    </row>
    <row r="779" spans="1:9" x14ac:dyDescent="0.25">
      <c r="A779">
        <v>778</v>
      </c>
      <c r="B779">
        <v>129.53482600000001</v>
      </c>
      <c r="C779">
        <v>5.87303</v>
      </c>
    </row>
    <row r="780" spans="1:9" x14ac:dyDescent="0.25">
      <c r="A780">
        <v>779</v>
      </c>
      <c r="B780">
        <v>129.52962300000002</v>
      </c>
      <c r="C780">
        <v>5.8801420000000002</v>
      </c>
      <c r="D780">
        <v>124.469202</v>
      </c>
      <c r="E780">
        <v>8.0618949999999998</v>
      </c>
    </row>
    <row r="781" spans="1:9" x14ac:dyDescent="0.25">
      <c r="A781">
        <v>780</v>
      </c>
      <c r="B781">
        <v>129.56291400000001</v>
      </c>
      <c r="C781">
        <v>5.8864289999999997</v>
      </c>
      <c r="D781">
        <v>124.488371</v>
      </c>
      <c r="E781">
        <v>8.0475169999999991</v>
      </c>
    </row>
    <row r="782" spans="1:9" x14ac:dyDescent="0.25">
      <c r="A782">
        <v>781</v>
      </c>
      <c r="B782">
        <v>129.56224600000002</v>
      </c>
      <c r="C782">
        <v>5.948169</v>
      </c>
      <c r="D782">
        <v>124.413183</v>
      </c>
      <c r="E782">
        <v>8.0611730000000001</v>
      </c>
    </row>
    <row r="783" spans="1:9" x14ac:dyDescent="0.25">
      <c r="A783">
        <v>782</v>
      </c>
      <c r="B783">
        <v>129.524213</v>
      </c>
      <c r="C783">
        <v>5.910857</v>
      </c>
      <c r="D783">
        <v>124.41179</v>
      </c>
      <c r="E783">
        <v>8.1182230000000004</v>
      </c>
    </row>
    <row r="784" spans="1:9" x14ac:dyDescent="0.25">
      <c r="A784">
        <v>783</v>
      </c>
      <c r="D784">
        <v>124.477502</v>
      </c>
      <c r="E784">
        <v>8.0901370000000004</v>
      </c>
    </row>
    <row r="785" spans="1:9" x14ac:dyDescent="0.25">
      <c r="A785">
        <v>784</v>
      </c>
      <c r="D785">
        <v>124.48811499999999</v>
      </c>
      <c r="E785">
        <v>8.0641110000000005</v>
      </c>
    </row>
    <row r="786" spans="1:9" x14ac:dyDescent="0.25">
      <c r="A786">
        <v>785</v>
      </c>
      <c r="D786">
        <v>124.51759100000001</v>
      </c>
      <c r="E786">
        <v>8.0851369999999996</v>
      </c>
    </row>
    <row r="787" spans="1:9" x14ac:dyDescent="0.25">
      <c r="A787">
        <v>786</v>
      </c>
      <c r="D787">
        <v>124.415605</v>
      </c>
      <c r="E787">
        <v>8.0915789999999994</v>
      </c>
      <c r="F787">
        <v>129.08183099999999</v>
      </c>
      <c r="G787">
        <v>4.1663309999999996</v>
      </c>
    </row>
    <row r="788" spans="1:9" x14ac:dyDescent="0.25">
      <c r="A788">
        <v>787</v>
      </c>
      <c r="D788">
        <v>124.45054400000001</v>
      </c>
      <c r="E788">
        <v>8.068543</v>
      </c>
      <c r="F788">
        <v>129.08183099999999</v>
      </c>
      <c r="G788">
        <v>4.1663309999999996</v>
      </c>
      <c r="H788">
        <v>126.79205899999999</v>
      </c>
      <c r="I788">
        <v>8.6475439999999999</v>
      </c>
    </row>
    <row r="789" spans="1:9" x14ac:dyDescent="0.25">
      <c r="A789">
        <v>788</v>
      </c>
      <c r="D789">
        <v>124.469202</v>
      </c>
      <c r="E789">
        <v>8.0618949999999998</v>
      </c>
      <c r="F789">
        <v>129.08183099999999</v>
      </c>
      <c r="G789">
        <v>4.1663309999999996</v>
      </c>
      <c r="H789">
        <v>126.794481</v>
      </c>
      <c r="I789">
        <v>8.6909360000000007</v>
      </c>
    </row>
    <row r="790" spans="1:9" x14ac:dyDescent="0.25">
      <c r="A790">
        <v>789</v>
      </c>
      <c r="F790">
        <v>129.08183099999999</v>
      </c>
      <c r="G790">
        <v>4.1663309999999996</v>
      </c>
      <c r="H790">
        <v>126.83910900000001</v>
      </c>
      <c r="I790">
        <v>8.6790310000000002</v>
      </c>
    </row>
    <row r="791" spans="1:9" x14ac:dyDescent="0.25">
      <c r="A791">
        <v>790</v>
      </c>
      <c r="F791">
        <v>129.08183099999999</v>
      </c>
      <c r="G791">
        <v>4.1663309999999996</v>
      </c>
      <c r="H791">
        <v>126.84462500000001</v>
      </c>
      <c r="I791">
        <v>8.6658910000000002</v>
      </c>
    </row>
    <row r="792" spans="1:9" x14ac:dyDescent="0.25">
      <c r="A792">
        <v>791</v>
      </c>
      <c r="F792">
        <v>129.08183099999999</v>
      </c>
      <c r="G792">
        <v>4.1663309999999996</v>
      </c>
      <c r="H792">
        <v>126.868948</v>
      </c>
      <c r="I792">
        <v>8.6638800000000007</v>
      </c>
    </row>
    <row r="793" spans="1:9" x14ac:dyDescent="0.25">
      <c r="A793">
        <v>792</v>
      </c>
      <c r="F793">
        <v>129.08183099999999</v>
      </c>
      <c r="G793">
        <v>4.1663309999999996</v>
      </c>
      <c r="H793">
        <v>126.79850200000001</v>
      </c>
      <c r="I793">
        <v>8.6491410000000002</v>
      </c>
    </row>
    <row r="794" spans="1:9" x14ac:dyDescent="0.25">
      <c r="A794">
        <v>793</v>
      </c>
      <c r="F794">
        <v>129.08183099999999</v>
      </c>
      <c r="G794">
        <v>4.1663309999999996</v>
      </c>
      <c r="H794">
        <v>126.876936</v>
      </c>
      <c r="I794">
        <v>8.6628489999999996</v>
      </c>
    </row>
    <row r="795" spans="1:9" x14ac:dyDescent="0.25">
      <c r="A795">
        <v>794</v>
      </c>
      <c r="H795">
        <v>126.78536</v>
      </c>
      <c r="I795">
        <v>8.6273929999999996</v>
      </c>
    </row>
    <row r="796" spans="1:9" x14ac:dyDescent="0.25">
      <c r="A796">
        <v>795</v>
      </c>
      <c r="H796">
        <v>126.77257700000001</v>
      </c>
      <c r="I796">
        <v>8.6475439999999999</v>
      </c>
    </row>
    <row r="797" spans="1:9" x14ac:dyDescent="0.25">
      <c r="A797">
        <v>796</v>
      </c>
      <c r="H797">
        <v>126.77257700000001</v>
      </c>
      <c r="I797">
        <v>8.6475439999999999</v>
      </c>
    </row>
    <row r="798" spans="1:9" x14ac:dyDescent="0.25">
      <c r="A798">
        <v>797</v>
      </c>
      <c r="B798">
        <v>106.64536100000001</v>
      </c>
      <c r="C798">
        <v>6.1676070000000003</v>
      </c>
    </row>
    <row r="799" spans="1:9" x14ac:dyDescent="0.25">
      <c r="A799">
        <v>798</v>
      </c>
      <c r="B799">
        <v>106.698446</v>
      </c>
      <c r="C799">
        <v>6.1966720000000004</v>
      </c>
    </row>
    <row r="800" spans="1:9" x14ac:dyDescent="0.25">
      <c r="A800">
        <v>799</v>
      </c>
      <c r="B800">
        <v>106.665617</v>
      </c>
      <c r="C800">
        <v>6.215071</v>
      </c>
    </row>
    <row r="801" spans="1:9" x14ac:dyDescent="0.25">
      <c r="A801">
        <v>800</v>
      </c>
      <c r="B801">
        <v>106.6718</v>
      </c>
      <c r="C801">
        <v>6.1730689999999999</v>
      </c>
    </row>
    <row r="802" spans="1:9" x14ac:dyDescent="0.25">
      <c r="A802">
        <v>801</v>
      </c>
      <c r="B802">
        <v>106.63588100000001</v>
      </c>
      <c r="C802">
        <v>6.1998680000000004</v>
      </c>
    </row>
    <row r="803" spans="1:9" x14ac:dyDescent="0.25">
      <c r="A803">
        <v>802</v>
      </c>
      <c r="B803">
        <v>106.63149799999999</v>
      </c>
      <c r="C803">
        <v>6.2006930000000002</v>
      </c>
    </row>
    <row r="804" spans="1:9" x14ac:dyDescent="0.25">
      <c r="A804">
        <v>803</v>
      </c>
      <c r="B804">
        <v>106.60191500000001</v>
      </c>
      <c r="C804">
        <v>6.215122</v>
      </c>
    </row>
    <row r="805" spans="1:9" x14ac:dyDescent="0.25">
      <c r="A805">
        <v>804</v>
      </c>
      <c r="B805">
        <v>106.64108400000001</v>
      </c>
      <c r="C805">
        <v>6.2262029999999999</v>
      </c>
      <c r="D805">
        <v>100.03825900000001</v>
      </c>
      <c r="E805">
        <v>8.0198420000000006</v>
      </c>
    </row>
    <row r="806" spans="1:9" x14ac:dyDescent="0.25">
      <c r="A806">
        <v>805</v>
      </c>
      <c r="B806">
        <v>106.64536100000001</v>
      </c>
      <c r="C806">
        <v>6.1676070000000003</v>
      </c>
      <c r="D806">
        <v>100.047847</v>
      </c>
      <c r="E806">
        <v>8.0485980000000001</v>
      </c>
    </row>
    <row r="807" spans="1:9" x14ac:dyDescent="0.25">
      <c r="A807">
        <v>806</v>
      </c>
      <c r="D807">
        <v>100.0228</v>
      </c>
      <c r="E807">
        <v>8.0592159999999993</v>
      </c>
    </row>
    <row r="808" spans="1:9" x14ac:dyDescent="0.25">
      <c r="A808">
        <v>807</v>
      </c>
      <c r="D808">
        <v>100.062482</v>
      </c>
      <c r="E808">
        <v>8.0399410000000007</v>
      </c>
    </row>
    <row r="809" spans="1:9" x14ac:dyDescent="0.25">
      <c r="A809">
        <v>808</v>
      </c>
      <c r="D809">
        <v>100.040992</v>
      </c>
      <c r="E809">
        <v>8.0430329999999994</v>
      </c>
      <c r="F809">
        <v>103.62935</v>
      </c>
      <c r="G809">
        <v>4.076041</v>
      </c>
    </row>
    <row r="810" spans="1:9" x14ac:dyDescent="0.25">
      <c r="A810">
        <v>809</v>
      </c>
      <c r="D810">
        <v>99.992138000000011</v>
      </c>
      <c r="E810">
        <v>8.0548339999999996</v>
      </c>
      <c r="F810">
        <v>103.60204100000001</v>
      </c>
      <c r="G810">
        <v>4.099799</v>
      </c>
      <c r="H810">
        <v>101.77886900000001</v>
      </c>
      <c r="I810">
        <v>8.4541830000000004</v>
      </c>
    </row>
    <row r="811" spans="1:9" x14ac:dyDescent="0.25">
      <c r="A811">
        <v>810</v>
      </c>
      <c r="D811">
        <v>100.04547500000001</v>
      </c>
      <c r="E811">
        <v>8.0425690000000003</v>
      </c>
      <c r="F811">
        <v>103.577303</v>
      </c>
      <c r="G811">
        <v>4.1004690000000004</v>
      </c>
      <c r="H811">
        <v>101.80046400000001</v>
      </c>
      <c r="I811">
        <v>8.3797139999999999</v>
      </c>
    </row>
    <row r="812" spans="1:9" x14ac:dyDescent="0.25">
      <c r="A812">
        <v>811</v>
      </c>
      <c r="F812">
        <v>103.570036</v>
      </c>
      <c r="G812">
        <v>4.1036640000000002</v>
      </c>
      <c r="H812">
        <v>101.800926</v>
      </c>
      <c r="I812">
        <v>8.4116140000000001</v>
      </c>
    </row>
    <row r="813" spans="1:9" x14ac:dyDescent="0.25">
      <c r="A813">
        <v>812</v>
      </c>
      <c r="F813">
        <v>103.552412</v>
      </c>
      <c r="G813">
        <v>4.082071</v>
      </c>
      <c r="H813">
        <v>101.80134200000001</v>
      </c>
      <c r="I813">
        <v>8.4360420000000005</v>
      </c>
    </row>
    <row r="814" spans="1:9" x14ac:dyDescent="0.25">
      <c r="A814">
        <v>813</v>
      </c>
      <c r="F814">
        <v>103.71603500000001</v>
      </c>
      <c r="G814">
        <v>4.0385749999999998</v>
      </c>
      <c r="H814">
        <v>101.82452900000001</v>
      </c>
      <c r="I814">
        <v>8.4690250000000002</v>
      </c>
    </row>
    <row r="815" spans="1:9" x14ac:dyDescent="0.25">
      <c r="A815">
        <v>814</v>
      </c>
      <c r="F815">
        <v>103.71923200000001</v>
      </c>
      <c r="G815">
        <v>4.0113640000000004</v>
      </c>
      <c r="H815">
        <v>101.777996</v>
      </c>
      <c r="I815">
        <v>8.4673759999999998</v>
      </c>
    </row>
    <row r="816" spans="1:9" x14ac:dyDescent="0.25">
      <c r="A816">
        <v>815</v>
      </c>
      <c r="F816">
        <v>103.75561300000001</v>
      </c>
      <c r="G816">
        <v>4.0332670000000004</v>
      </c>
      <c r="H816">
        <v>101.771967</v>
      </c>
      <c r="I816">
        <v>8.4616039999999995</v>
      </c>
    </row>
    <row r="817" spans="1:9" x14ac:dyDescent="0.25">
      <c r="A817">
        <v>816</v>
      </c>
      <c r="F817">
        <v>103.62935</v>
      </c>
      <c r="G817">
        <v>4.076041</v>
      </c>
      <c r="H817">
        <v>101.67806800000001</v>
      </c>
      <c r="I817">
        <v>8.461449</v>
      </c>
    </row>
    <row r="818" spans="1:9" x14ac:dyDescent="0.25">
      <c r="A818">
        <v>817</v>
      </c>
      <c r="H818">
        <v>101.77886900000001</v>
      </c>
      <c r="I818">
        <v>8.4541830000000004</v>
      </c>
    </row>
    <row r="819" spans="1:9" x14ac:dyDescent="0.25">
      <c r="A819">
        <v>818</v>
      </c>
    </row>
    <row r="820" spans="1:9" x14ac:dyDescent="0.25">
      <c r="A820">
        <v>819</v>
      </c>
    </row>
    <row r="821" spans="1:9" x14ac:dyDescent="0.25">
      <c r="A821">
        <v>820</v>
      </c>
      <c r="B821">
        <v>80.829302000000013</v>
      </c>
      <c r="C821">
        <v>6.5098539999999998</v>
      </c>
    </row>
    <row r="822" spans="1:9" x14ac:dyDescent="0.25">
      <c r="A822">
        <v>821</v>
      </c>
      <c r="B822">
        <v>80.794618</v>
      </c>
      <c r="C822">
        <v>6.4881060000000002</v>
      </c>
    </row>
    <row r="823" spans="1:9" x14ac:dyDescent="0.25">
      <c r="A823">
        <v>822</v>
      </c>
      <c r="B823">
        <v>80.81580000000001</v>
      </c>
      <c r="C823">
        <v>6.5065549999999996</v>
      </c>
    </row>
    <row r="824" spans="1:9" x14ac:dyDescent="0.25">
      <c r="A824">
        <v>823</v>
      </c>
      <c r="B824">
        <v>80.837908000000013</v>
      </c>
      <c r="C824">
        <v>6.4874359999999998</v>
      </c>
    </row>
    <row r="825" spans="1:9" x14ac:dyDescent="0.25">
      <c r="A825">
        <v>824</v>
      </c>
      <c r="B825">
        <v>80.855843000000007</v>
      </c>
      <c r="C825">
        <v>6.4789839999999996</v>
      </c>
      <c r="D825">
        <v>76.850405000000009</v>
      </c>
      <c r="E825">
        <v>8.4669640000000008</v>
      </c>
    </row>
    <row r="826" spans="1:9" x14ac:dyDescent="0.25">
      <c r="A826">
        <v>825</v>
      </c>
      <c r="B826">
        <v>80.828426000000007</v>
      </c>
      <c r="C826">
        <v>6.4565140000000003</v>
      </c>
      <c r="D826">
        <v>76.79222200000001</v>
      </c>
      <c r="E826">
        <v>8.4435660000000006</v>
      </c>
    </row>
    <row r="827" spans="1:9" x14ac:dyDescent="0.25">
      <c r="A827">
        <v>826</v>
      </c>
      <c r="B827">
        <v>80.806369000000004</v>
      </c>
      <c r="C827">
        <v>6.4606370000000002</v>
      </c>
      <c r="D827">
        <v>76.784853000000012</v>
      </c>
      <c r="E827">
        <v>8.4279510000000002</v>
      </c>
    </row>
    <row r="828" spans="1:9" x14ac:dyDescent="0.25">
      <c r="A828">
        <v>827</v>
      </c>
      <c r="B828">
        <v>80.829302000000013</v>
      </c>
      <c r="C828">
        <v>6.5098539999999998</v>
      </c>
      <c r="D828">
        <v>76.811548000000002</v>
      </c>
      <c r="E828">
        <v>8.427899</v>
      </c>
    </row>
    <row r="829" spans="1:9" x14ac:dyDescent="0.25">
      <c r="A829">
        <v>828</v>
      </c>
      <c r="D829">
        <v>76.769856000000004</v>
      </c>
      <c r="E829">
        <v>8.4431019999999997</v>
      </c>
    </row>
    <row r="830" spans="1:9" x14ac:dyDescent="0.25">
      <c r="A830">
        <v>829</v>
      </c>
      <c r="D830">
        <v>76.851488000000003</v>
      </c>
      <c r="E830">
        <v>8.4199110000000008</v>
      </c>
    </row>
    <row r="831" spans="1:9" x14ac:dyDescent="0.25">
      <c r="A831">
        <v>830</v>
      </c>
      <c r="D831">
        <v>76.820257000000012</v>
      </c>
      <c r="E831">
        <v>8.5011310000000009</v>
      </c>
    </row>
    <row r="832" spans="1:9" x14ac:dyDescent="0.25">
      <c r="A832">
        <v>831</v>
      </c>
      <c r="D832">
        <v>76.850405000000009</v>
      </c>
      <c r="E832">
        <v>8.4669640000000008</v>
      </c>
      <c r="F832">
        <v>77.122821000000002</v>
      </c>
      <c r="G832">
        <v>4.8419610000000004</v>
      </c>
      <c r="H832">
        <v>76.598603000000011</v>
      </c>
      <c r="I832">
        <v>8.8786799999999992</v>
      </c>
    </row>
    <row r="833" spans="1:9" x14ac:dyDescent="0.25">
      <c r="A833">
        <v>832</v>
      </c>
      <c r="F833">
        <v>77.117359000000008</v>
      </c>
      <c r="G833">
        <v>4.8351579999999998</v>
      </c>
      <c r="H833">
        <v>76.596799000000004</v>
      </c>
      <c r="I833">
        <v>8.8652809999999995</v>
      </c>
    </row>
    <row r="834" spans="1:9" x14ac:dyDescent="0.25">
      <c r="A834">
        <v>833</v>
      </c>
      <c r="F834">
        <v>77.095096000000012</v>
      </c>
      <c r="G834">
        <v>4.822635</v>
      </c>
      <c r="H834">
        <v>76.606179000000012</v>
      </c>
      <c r="I834">
        <v>8.8891939999999998</v>
      </c>
    </row>
    <row r="835" spans="1:9" x14ac:dyDescent="0.25">
      <c r="A835">
        <v>834</v>
      </c>
      <c r="F835">
        <v>77.140241000000003</v>
      </c>
      <c r="G835">
        <v>4.8206249999999997</v>
      </c>
      <c r="H835">
        <v>76.602005000000005</v>
      </c>
      <c r="I835">
        <v>8.951397</v>
      </c>
    </row>
    <row r="836" spans="1:9" x14ac:dyDescent="0.25">
      <c r="A836">
        <v>835</v>
      </c>
      <c r="F836">
        <v>77.152712000000008</v>
      </c>
      <c r="G836">
        <v>4.8045460000000002</v>
      </c>
      <c r="H836">
        <v>76.643387000000004</v>
      </c>
      <c r="I836">
        <v>8.9819569999999995</v>
      </c>
    </row>
    <row r="837" spans="1:9" x14ac:dyDescent="0.25">
      <c r="A837">
        <v>836</v>
      </c>
      <c r="F837">
        <v>77.155804000000003</v>
      </c>
      <c r="G837">
        <v>4.8212950000000001</v>
      </c>
      <c r="H837">
        <v>76.625659000000013</v>
      </c>
      <c r="I837">
        <v>8.9735049999999994</v>
      </c>
    </row>
    <row r="838" spans="1:9" x14ac:dyDescent="0.25">
      <c r="A838">
        <v>837</v>
      </c>
      <c r="F838">
        <v>77.122821000000002</v>
      </c>
      <c r="G838">
        <v>4.8419610000000004</v>
      </c>
      <c r="H838">
        <v>76.588142000000005</v>
      </c>
      <c r="I838">
        <v>8.9555199999999999</v>
      </c>
    </row>
    <row r="839" spans="1:9" x14ac:dyDescent="0.25">
      <c r="A839">
        <v>838</v>
      </c>
      <c r="H839">
        <v>76.598603000000011</v>
      </c>
      <c r="I839">
        <v>8.8786799999999992</v>
      </c>
    </row>
    <row r="840" spans="1:9" x14ac:dyDescent="0.25">
      <c r="A840">
        <v>839</v>
      </c>
      <c r="B840">
        <v>59.574733000000009</v>
      </c>
      <c r="C840">
        <v>7.3198949999999998</v>
      </c>
    </row>
    <row r="841" spans="1:9" x14ac:dyDescent="0.25">
      <c r="A841">
        <v>840</v>
      </c>
      <c r="B841">
        <v>59.583786000000011</v>
      </c>
      <c r="C841">
        <v>7.3562110000000001</v>
      </c>
    </row>
    <row r="842" spans="1:9" x14ac:dyDescent="0.25">
      <c r="A842">
        <v>841</v>
      </c>
      <c r="B842">
        <v>59.602314000000007</v>
      </c>
      <c r="C842">
        <v>7.3280000000000003</v>
      </c>
    </row>
    <row r="843" spans="1:9" x14ac:dyDescent="0.25">
      <c r="A843">
        <v>842</v>
      </c>
      <c r="B843">
        <v>59.59862900000001</v>
      </c>
      <c r="C843">
        <v>7.3234729999999999</v>
      </c>
    </row>
    <row r="844" spans="1:9" x14ac:dyDescent="0.25">
      <c r="A844">
        <v>843</v>
      </c>
      <c r="B844">
        <v>59.554840000000006</v>
      </c>
      <c r="C844">
        <v>7.359737</v>
      </c>
    </row>
    <row r="845" spans="1:9" x14ac:dyDescent="0.25">
      <c r="A845">
        <v>844</v>
      </c>
      <c r="B845">
        <v>59.524051000000007</v>
      </c>
      <c r="C845">
        <v>7.4152110000000002</v>
      </c>
      <c r="D845">
        <v>53.439579000000009</v>
      </c>
      <c r="E845">
        <v>9.7598420000000008</v>
      </c>
    </row>
    <row r="846" spans="1:9" x14ac:dyDescent="0.25">
      <c r="A846">
        <v>845</v>
      </c>
      <c r="B846">
        <v>59.580787000000008</v>
      </c>
      <c r="C846">
        <v>7.4216319999999998</v>
      </c>
      <c r="D846">
        <v>53.405578000000006</v>
      </c>
      <c r="E846">
        <v>9.7498419999999992</v>
      </c>
    </row>
    <row r="847" spans="1:9" x14ac:dyDescent="0.25">
      <c r="A847">
        <v>846</v>
      </c>
      <c r="B847">
        <v>59.574733000000009</v>
      </c>
      <c r="C847">
        <v>7.3198949999999998</v>
      </c>
      <c r="D847">
        <v>53.423789000000006</v>
      </c>
      <c r="E847">
        <v>9.7517890000000005</v>
      </c>
    </row>
    <row r="848" spans="1:9" x14ac:dyDescent="0.25">
      <c r="A848">
        <v>847</v>
      </c>
      <c r="D848">
        <v>53.446155000000012</v>
      </c>
      <c r="E848">
        <v>9.7458419999999997</v>
      </c>
    </row>
    <row r="849" spans="1:9" x14ac:dyDescent="0.25">
      <c r="A849">
        <v>848</v>
      </c>
      <c r="D849">
        <v>53.445102000000006</v>
      </c>
      <c r="E849">
        <v>9.7432630000000007</v>
      </c>
    </row>
    <row r="850" spans="1:9" x14ac:dyDescent="0.25">
      <c r="A850">
        <v>849</v>
      </c>
      <c r="D850">
        <v>53.436576000000009</v>
      </c>
      <c r="E850">
        <v>9.7481059999999999</v>
      </c>
    </row>
    <row r="851" spans="1:9" x14ac:dyDescent="0.25">
      <c r="A851">
        <v>850</v>
      </c>
      <c r="D851">
        <v>53.45315500000001</v>
      </c>
      <c r="E851">
        <v>9.7117900000000006</v>
      </c>
    </row>
    <row r="852" spans="1:9" x14ac:dyDescent="0.25">
      <c r="A852">
        <v>851</v>
      </c>
      <c r="D852">
        <v>53.439579000000009</v>
      </c>
      <c r="E852">
        <v>9.7598420000000008</v>
      </c>
      <c r="F852">
        <v>53.024734000000009</v>
      </c>
      <c r="G852">
        <v>5.8844209999999997</v>
      </c>
    </row>
    <row r="853" spans="1:9" x14ac:dyDescent="0.25">
      <c r="A853">
        <v>852</v>
      </c>
      <c r="F853">
        <v>52.995101000000005</v>
      </c>
      <c r="G853">
        <v>5.873316</v>
      </c>
    </row>
    <row r="854" spans="1:9" x14ac:dyDescent="0.25">
      <c r="A854">
        <v>853</v>
      </c>
      <c r="F854">
        <v>53.016315000000006</v>
      </c>
      <c r="G854">
        <v>5.8719469999999996</v>
      </c>
      <c r="H854">
        <v>51.74194700000001</v>
      </c>
      <c r="I854">
        <v>10.678684000000001</v>
      </c>
    </row>
    <row r="855" spans="1:9" x14ac:dyDescent="0.25">
      <c r="A855">
        <v>854</v>
      </c>
      <c r="F855">
        <v>52.995101000000005</v>
      </c>
      <c r="G855">
        <v>5.9020530000000004</v>
      </c>
      <c r="H855">
        <v>51.729316000000011</v>
      </c>
      <c r="I855">
        <v>10.638263</v>
      </c>
    </row>
    <row r="856" spans="1:9" x14ac:dyDescent="0.25">
      <c r="A856">
        <v>855</v>
      </c>
      <c r="F856">
        <v>52.925785000000005</v>
      </c>
      <c r="G856">
        <v>5.8865270000000001</v>
      </c>
      <c r="H856">
        <v>51.719421000000011</v>
      </c>
      <c r="I856">
        <v>10.666473</v>
      </c>
    </row>
    <row r="857" spans="1:9" x14ac:dyDescent="0.25">
      <c r="A857">
        <v>856</v>
      </c>
      <c r="F857">
        <v>52.892734000000011</v>
      </c>
      <c r="G857">
        <v>5.8299469999999998</v>
      </c>
      <c r="H857">
        <v>51.69900100000001</v>
      </c>
      <c r="I857">
        <v>10.714473999999999</v>
      </c>
    </row>
    <row r="858" spans="1:9" x14ac:dyDescent="0.25">
      <c r="A858">
        <v>857</v>
      </c>
      <c r="F858">
        <v>52.922733000000008</v>
      </c>
      <c r="G858">
        <v>5.8459469999999998</v>
      </c>
      <c r="H858">
        <v>51.667156000000006</v>
      </c>
      <c r="I858">
        <v>10.749001</v>
      </c>
    </row>
    <row r="859" spans="1:9" x14ac:dyDescent="0.25">
      <c r="A859">
        <v>858</v>
      </c>
      <c r="B859">
        <v>35.899946000000007</v>
      </c>
      <c r="C859">
        <v>8.3914209999999994</v>
      </c>
      <c r="F859">
        <v>53.024734000000009</v>
      </c>
      <c r="G859">
        <v>5.8844209999999997</v>
      </c>
      <c r="H859">
        <v>51.703842000000009</v>
      </c>
      <c r="I859">
        <v>10.768684</v>
      </c>
    </row>
    <row r="860" spans="1:9" x14ac:dyDescent="0.25">
      <c r="A860">
        <v>859</v>
      </c>
      <c r="B860">
        <v>35.915786000000011</v>
      </c>
      <c r="C860">
        <v>8.3721580000000007</v>
      </c>
      <c r="F860">
        <v>53.024734000000009</v>
      </c>
      <c r="G860">
        <v>5.8844209999999997</v>
      </c>
      <c r="H860">
        <v>51.733894000000006</v>
      </c>
      <c r="I860">
        <v>10.642737</v>
      </c>
    </row>
    <row r="861" spans="1:9" x14ac:dyDescent="0.25">
      <c r="A861">
        <v>860</v>
      </c>
      <c r="B861">
        <v>35.937683000000007</v>
      </c>
      <c r="C861">
        <v>8.3727889999999991</v>
      </c>
      <c r="H861">
        <v>51.761421000000006</v>
      </c>
      <c r="I861">
        <v>10.758842</v>
      </c>
    </row>
    <row r="862" spans="1:9" x14ac:dyDescent="0.25">
      <c r="A862">
        <v>861</v>
      </c>
      <c r="B862">
        <v>35.944839000000009</v>
      </c>
      <c r="C862">
        <v>8.3077900000000007</v>
      </c>
      <c r="H862">
        <v>51.74194700000001</v>
      </c>
      <c r="I862">
        <v>10.678684000000001</v>
      </c>
    </row>
    <row r="863" spans="1:9" x14ac:dyDescent="0.25">
      <c r="A863">
        <v>862</v>
      </c>
      <c r="B863">
        <v>35.924842000000012</v>
      </c>
      <c r="C863">
        <v>8.3018940000000008</v>
      </c>
    </row>
    <row r="864" spans="1:9" x14ac:dyDescent="0.25">
      <c r="A864">
        <v>863</v>
      </c>
      <c r="B864">
        <v>35.89500000000001</v>
      </c>
      <c r="C864">
        <v>8.3063690000000001</v>
      </c>
    </row>
    <row r="865" spans="1:11" x14ac:dyDescent="0.25">
      <c r="A865">
        <v>864</v>
      </c>
      <c r="B865">
        <v>35.843473000000003</v>
      </c>
      <c r="C865">
        <v>8.3111580000000007</v>
      </c>
      <c r="D865">
        <v>29.487735000000008</v>
      </c>
      <c r="E865">
        <v>10.553526</v>
      </c>
    </row>
    <row r="866" spans="1:11" x14ac:dyDescent="0.25">
      <c r="A866">
        <v>865</v>
      </c>
      <c r="B866">
        <v>35.856946000000008</v>
      </c>
      <c r="C866">
        <v>8.2852110000000003</v>
      </c>
      <c r="D866">
        <v>29.553579000000013</v>
      </c>
      <c r="E866">
        <v>10.561420999999999</v>
      </c>
    </row>
    <row r="867" spans="1:11" x14ac:dyDescent="0.25">
      <c r="A867">
        <v>866</v>
      </c>
      <c r="B867">
        <v>35.899946000000007</v>
      </c>
      <c r="C867">
        <v>8.3914209999999994</v>
      </c>
      <c r="D867">
        <v>29.525735000000012</v>
      </c>
      <c r="E867">
        <v>10.58779</v>
      </c>
    </row>
    <row r="868" spans="1:11" x14ac:dyDescent="0.25">
      <c r="A868">
        <v>867</v>
      </c>
      <c r="D868">
        <v>29.507999000000012</v>
      </c>
      <c r="E868">
        <v>10.543158999999999</v>
      </c>
    </row>
    <row r="869" spans="1:11" x14ac:dyDescent="0.25">
      <c r="A869">
        <v>868</v>
      </c>
      <c r="D869">
        <v>29.536262000000008</v>
      </c>
      <c r="E869">
        <v>10.567788999999999</v>
      </c>
    </row>
    <row r="870" spans="1:11" x14ac:dyDescent="0.25">
      <c r="A870">
        <v>869</v>
      </c>
      <c r="D870">
        <v>29.586524000000011</v>
      </c>
      <c r="E870">
        <v>10.576105</v>
      </c>
    </row>
    <row r="871" spans="1:11" x14ac:dyDescent="0.25">
      <c r="A871">
        <v>870</v>
      </c>
      <c r="D871">
        <v>29.560367000000014</v>
      </c>
      <c r="E871">
        <v>10.565264000000001</v>
      </c>
    </row>
    <row r="872" spans="1:11" x14ac:dyDescent="0.25">
      <c r="A872">
        <v>871</v>
      </c>
      <c r="D872">
        <v>29.536525000000012</v>
      </c>
      <c r="E872">
        <v>10.529788999999999</v>
      </c>
    </row>
    <row r="873" spans="1:11" x14ac:dyDescent="0.25">
      <c r="A873">
        <v>872</v>
      </c>
      <c r="D873">
        <v>29.513210000000008</v>
      </c>
      <c r="E873">
        <v>10.498473000000001</v>
      </c>
      <c r="F873">
        <v>31.74531300000001</v>
      </c>
      <c r="G873">
        <v>6.9059999999999997</v>
      </c>
    </row>
    <row r="874" spans="1:11" x14ac:dyDescent="0.25">
      <c r="A874">
        <v>873</v>
      </c>
      <c r="D874">
        <v>29.487735000000008</v>
      </c>
      <c r="E874">
        <v>10.553526</v>
      </c>
      <c r="F874">
        <v>31.659736000000009</v>
      </c>
      <c r="G874">
        <v>6.864789</v>
      </c>
    </row>
    <row r="875" spans="1:11" x14ac:dyDescent="0.25">
      <c r="A875">
        <v>874</v>
      </c>
      <c r="F875">
        <v>31.739946000000003</v>
      </c>
      <c r="G875">
        <v>6.9139480000000004</v>
      </c>
      <c r="H875">
        <v>29.942104000000008</v>
      </c>
      <c r="I875">
        <v>10.736262999999999</v>
      </c>
    </row>
    <row r="876" spans="1:11" x14ac:dyDescent="0.25">
      <c r="A876">
        <v>875</v>
      </c>
      <c r="F876">
        <v>31.74531300000001</v>
      </c>
      <c r="G876">
        <v>6.9059999999999997</v>
      </c>
      <c r="H876">
        <v>29.942104000000008</v>
      </c>
      <c r="I876">
        <v>10.736262999999999</v>
      </c>
      <c r="J876">
        <v>38.947631000000008</v>
      </c>
      <c r="K876">
        <v>13.670105</v>
      </c>
    </row>
    <row r="877" spans="1:11" x14ac:dyDescent="0.25">
      <c r="A877">
        <v>876</v>
      </c>
    </row>
    <row r="878" spans="1:11" x14ac:dyDescent="0.25">
      <c r="A878">
        <v>877</v>
      </c>
    </row>
    <row r="879" spans="1:11" x14ac:dyDescent="0.25">
      <c r="A879">
        <v>878</v>
      </c>
    </row>
    <row r="880" spans="1:1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1" x14ac:dyDescent="0.25">
      <c r="A897">
        <v>896</v>
      </c>
    </row>
    <row r="898" spans="1:11" x14ac:dyDescent="0.25">
      <c r="A898">
        <v>897</v>
      </c>
    </row>
    <row r="899" spans="1:11" x14ac:dyDescent="0.25">
      <c r="A899">
        <v>898</v>
      </c>
    </row>
    <row r="900" spans="1:11" x14ac:dyDescent="0.25">
      <c r="A900">
        <v>899</v>
      </c>
    </row>
    <row r="901" spans="1:11" x14ac:dyDescent="0.25">
      <c r="A901">
        <v>900</v>
      </c>
    </row>
    <row r="902" spans="1:11" x14ac:dyDescent="0.25">
      <c r="A902">
        <v>901</v>
      </c>
    </row>
    <row r="903" spans="1:11" x14ac:dyDescent="0.25">
      <c r="A903">
        <v>902</v>
      </c>
    </row>
    <row r="904" spans="1:11" x14ac:dyDescent="0.25">
      <c r="A904">
        <v>903</v>
      </c>
    </row>
    <row r="905" spans="1:11" x14ac:dyDescent="0.25">
      <c r="A905">
        <v>904</v>
      </c>
    </row>
    <row r="906" spans="1:11" x14ac:dyDescent="0.25">
      <c r="A906">
        <v>905</v>
      </c>
    </row>
    <row r="907" spans="1:11" x14ac:dyDescent="0.25">
      <c r="A907">
        <v>906</v>
      </c>
    </row>
    <row r="908" spans="1:11" x14ac:dyDescent="0.25">
      <c r="A908">
        <v>907</v>
      </c>
    </row>
    <row r="909" spans="1:11" x14ac:dyDescent="0.25">
      <c r="A909">
        <v>908</v>
      </c>
      <c r="J909">
        <v>236.10423</v>
      </c>
      <c r="K909">
        <v>13.478583</v>
      </c>
    </row>
    <row r="910" spans="1:11" x14ac:dyDescent="0.25">
      <c r="A910">
        <v>909</v>
      </c>
      <c r="D910">
        <v>243.549149</v>
      </c>
      <c r="E910">
        <v>8.9127500000000008</v>
      </c>
    </row>
    <row r="911" spans="1:11" x14ac:dyDescent="0.25">
      <c r="A911">
        <v>910</v>
      </c>
      <c r="D911">
        <v>243.53190499999999</v>
      </c>
      <c r="E911">
        <v>8.9201979999999992</v>
      </c>
    </row>
    <row r="912" spans="1:11" x14ac:dyDescent="0.25">
      <c r="A912">
        <v>911</v>
      </c>
      <c r="D912">
        <v>243.58710400000001</v>
      </c>
      <c r="E912">
        <v>8.9340250000000001</v>
      </c>
    </row>
    <row r="913" spans="1:9" x14ac:dyDescent="0.25">
      <c r="A913">
        <v>912</v>
      </c>
      <c r="D913">
        <v>243.531497</v>
      </c>
      <c r="E913">
        <v>8.9485650000000003</v>
      </c>
    </row>
    <row r="914" spans="1:9" x14ac:dyDescent="0.25">
      <c r="A914">
        <v>913</v>
      </c>
      <c r="D914">
        <v>243.531035</v>
      </c>
      <c r="E914">
        <v>8.9199439999999992</v>
      </c>
      <c r="F914">
        <v>252.59484900000001</v>
      </c>
      <c r="G914">
        <v>6.2945190000000002</v>
      </c>
    </row>
    <row r="915" spans="1:9" x14ac:dyDescent="0.25">
      <c r="A915">
        <v>914</v>
      </c>
      <c r="D915">
        <v>243.50547699999998</v>
      </c>
      <c r="E915">
        <v>8.9149940000000001</v>
      </c>
      <c r="F915">
        <v>252.60546199999999</v>
      </c>
      <c r="G915">
        <v>6.3105900000000004</v>
      </c>
    </row>
    <row r="916" spans="1:9" x14ac:dyDescent="0.25">
      <c r="A916">
        <v>915</v>
      </c>
      <c r="D916">
        <v>243.50884300000001</v>
      </c>
      <c r="E916">
        <v>8.8981589999999997</v>
      </c>
      <c r="F916">
        <v>252.576638</v>
      </c>
      <c r="G916">
        <v>6.3060999999999998</v>
      </c>
    </row>
    <row r="917" spans="1:9" x14ac:dyDescent="0.25">
      <c r="A917">
        <v>916</v>
      </c>
      <c r="D917">
        <v>243.52619099999998</v>
      </c>
      <c r="E917">
        <v>8.9090769999999999</v>
      </c>
      <c r="F917">
        <v>252.577607</v>
      </c>
      <c r="G917">
        <v>6.2797749999999999</v>
      </c>
    </row>
    <row r="918" spans="1:9" x14ac:dyDescent="0.25">
      <c r="A918">
        <v>917</v>
      </c>
      <c r="D918">
        <v>243.52175</v>
      </c>
      <c r="E918">
        <v>8.9427489999999992</v>
      </c>
      <c r="F918">
        <v>252.569749</v>
      </c>
      <c r="G918">
        <v>6.2982440000000004</v>
      </c>
    </row>
    <row r="919" spans="1:9" x14ac:dyDescent="0.25">
      <c r="A919">
        <v>918</v>
      </c>
      <c r="D919">
        <v>243.51879199999999</v>
      </c>
      <c r="E919">
        <v>8.9413710000000002</v>
      </c>
      <c r="F919">
        <v>252.58668599999999</v>
      </c>
      <c r="G919">
        <v>6.3000290000000003</v>
      </c>
    </row>
    <row r="920" spans="1:9" x14ac:dyDescent="0.25">
      <c r="A920">
        <v>919</v>
      </c>
      <c r="D920">
        <v>243.51899800000001</v>
      </c>
      <c r="E920">
        <v>8.9456559999999996</v>
      </c>
      <c r="F920">
        <v>252.629392</v>
      </c>
      <c r="G920">
        <v>6.3210480000000002</v>
      </c>
    </row>
    <row r="921" spans="1:9" x14ac:dyDescent="0.25">
      <c r="A921">
        <v>920</v>
      </c>
      <c r="D921">
        <v>243.52374</v>
      </c>
      <c r="E921">
        <v>8.9263720000000006</v>
      </c>
      <c r="F921">
        <v>252.562352</v>
      </c>
      <c r="G921">
        <v>6.3071710000000003</v>
      </c>
    </row>
    <row r="922" spans="1:9" x14ac:dyDescent="0.25">
      <c r="A922">
        <v>921</v>
      </c>
      <c r="D922">
        <v>243.51200800000001</v>
      </c>
      <c r="E922">
        <v>8.8859650000000006</v>
      </c>
      <c r="F922">
        <v>252.55367699999999</v>
      </c>
      <c r="G922">
        <v>6.3150279999999999</v>
      </c>
    </row>
    <row r="923" spans="1:9" x14ac:dyDescent="0.25">
      <c r="A923">
        <v>922</v>
      </c>
      <c r="D923">
        <v>243.531497</v>
      </c>
      <c r="E923">
        <v>8.8950980000000008</v>
      </c>
      <c r="F923">
        <v>252.52562</v>
      </c>
      <c r="G923">
        <v>6.2568169999999999</v>
      </c>
    </row>
    <row r="924" spans="1:9" x14ac:dyDescent="0.25">
      <c r="A924">
        <v>923</v>
      </c>
      <c r="D924">
        <v>243.549149</v>
      </c>
      <c r="E924">
        <v>8.9127500000000008</v>
      </c>
      <c r="F924">
        <v>252.59989999999999</v>
      </c>
      <c r="G924">
        <v>6.2454400000000003</v>
      </c>
      <c r="H924">
        <v>245.55342899999999</v>
      </c>
      <c r="I924">
        <v>9.6819950000000006</v>
      </c>
    </row>
    <row r="925" spans="1:9" x14ac:dyDescent="0.25">
      <c r="A925">
        <v>924</v>
      </c>
      <c r="D925">
        <v>243.549149</v>
      </c>
      <c r="E925">
        <v>8.8936689999999992</v>
      </c>
      <c r="F925">
        <v>252.53985299999999</v>
      </c>
      <c r="G925">
        <v>6.288805</v>
      </c>
      <c r="H925">
        <v>245.49838299999999</v>
      </c>
      <c r="I925">
        <v>9.7122489999999999</v>
      </c>
    </row>
    <row r="926" spans="1:9" x14ac:dyDescent="0.25">
      <c r="A926">
        <v>925</v>
      </c>
      <c r="F926">
        <v>252.59484900000001</v>
      </c>
      <c r="G926">
        <v>6.3136000000000001</v>
      </c>
      <c r="H926">
        <v>245.46904799999999</v>
      </c>
      <c r="I926">
        <v>9.7508189999999999</v>
      </c>
    </row>
    <row r="927" spans="1:9" x14ac:dyDescent="0.25">
      <c r="A927">
        <v>926</v>
      </c>
      <c r="F927">
        <v>252.59484900000001</v>
      </c>
      <c r="G927">
        <v>6.3136000000000001</v>
      </c>
      <c r="H927">
        <v>245.47654800000001</v>
      </c>
      <c r="I927">
        <v>9.7537269999999996</v>
      </c>
    </row>
    <row r="928" spans="1:9" x14ac:dyDescent="0.25">
      <c r="A928">
        <v>927</v>
      </c>
      <c r="B928">
        <v>232.371364</v>
      </c>
      <c r="C928">
        <v>6.2776319999999997</v>
      </c>
      <c r="H928">
        <v>245.462468</v>
      </c>
      <c r="I928">
        <v>9.7647969999999997</v>
      </c>
    </row>
    <row r="929" spans="1:9" x14ac:dyDescent="0.25">
      <c r="A929">
        <v>928</v>
      </c>
      <c r="B929">
        <v>232.37253699999999</v>
      </c>
      <c r="C929">
        <v>6.2892130000000002</v>
      </c>
      <c r="H929">
        <v>245.511189</v>
      </c>
      <c r="I929">
        <v>9.7768370000000004</v>
      </c>
    </row>
    <row r="930" spans="1:9" x14ac:dyDescent="0.25">
      <c r="A930">
        <v>929</v>
      </c>
      <c r="B930">
        <v>232.40957499999999</v>
      </c>
      <c r="C930">
        <v>6.2882949999999997</v>
      </c>
      <c r="H930">
        <v>245.49348499999999</v>
      </c>
      <c r="I930">
        <v>9.7607160000000004</v>
      </c>
    </row>
    <row r="931" spans="1:9" x14ac:dyDescent="0.25">
      <c r="A931">
        <v>930</v>
      </c>
      <c r="B931">
        <v>232.365599</v>
      </c>
      <c r="C931">
        <v>6.2966110000000004</v>
      </c>
      <c r="H931">
        <v>245.48823200000001</v>
      </c>
      <c r="I931">
        <v>9.7359720000000003</v>
      </c>
    </row>
    <row r="932" spans="1:9" x14ac:dyDescent="0.25">
      <c r="A932">
        <v>931</v>
      </c>
      <c r="B932">
        <v>232.373761</v>
      </c>
      <c r="C932">
        <v>6.2739079999999996</v>
      </c>
      <c r="H932">
        <v>245.50746599999999</v>
      </c>
      <c r="I932">
        <v>9.7364829999999998</v>
      </c>
    </row>
    <row r="933" spans="1:9" x14ac:dyDescent="0.25">
      <c r="A933">
        <v>932</v>
      </c>
      <c r="B933">
        <v>232.39442299999999</v>
      </c>
      <c r="C933">
        <v>6.3011010000000001</v>
      </c>
      <c r="H933">
        <v>245.48690500000001</v>
      </c>
      <c r="I933">
        <v>9.705463</v>
      </c>
    </row>
    <row r="934" spans="1:9" x14ac:dyDescent="0.25">
      <c r="A934">
        <v>933</v>
      </c>
      <c r="B934">
        <v>232.40146300000001</v>
      </c>
      <c r="C934">
        <v>6.3107430000000004</v>
      </c>
      <c r="H934">
        <v>245.40691100000001</v>
      </c>
      <c r="I934">
        <v>9.7037800000000001</v>
      </c>
    </row>
    <row r="935" spans="1:9" x14ac:dyDescent="0.25">
      <c r="A935">
        <v>934</v>
      </c>
      <c r="B935">
        <v>232.383658</v>
      </c>
      <c r="C935">
        <v>6.2890100000000002</v>
      </c>
      <c r="H935">
        <v>245.428033</v>
      </c>
      <c r="I935">
        <v>9.7055150000000001</v>
      </c>
    </row>
    <row r="936" spans="1:9" x14ac:dyDescent="0.25">
      <c r="A936">
        <v>935</v>
      </c>
      <c r="B936">
        <v>232.37029200000001</v>
      </c>
      <c r="C936">
        <v>6.2768670000000002</v>
      </c>
      <c r="H936">
        <v>245.55342899999999</v>
      </c>
      <c r="I936">
        <v>9.6819950000000006</v>
      </c>
    </row>
    <row r="937" spans="1:9" x14ac:dyDescent="0.25">
      <c r="A937">
        <v>936</v>
      </c>
      <c r="B937">
        <v>232.35365899999999</v>
      </c>
      <c r="C937">
        <v>6.2704899999999997</v>
      </c>
    </row>
    <row r="938" spans="1:9" x14ac:dyDescent="0.25">
      <c r="A938">
        <v>937</v>
      </c>
      <c r="B938">
        <v>232.33804800000001</v>
      </c>
      <c r="C938">
        <v>6.2710509999999999</v>
      </c>
    </row>
    <row r="939" spans="1:9" x14ac:dyDescent="0.25">
      <c r="A939">
        <v>938</v>
      </c>
      <c r="B939">
        <v>232.22264799999999</v>
      </c>
      <c r="C939">
        <v>6.2697240000000001</v>
      </c>
    </row>
    <row r="940" spans="1:9" x14ac:dyDescent="0.25">
      <c r="A940">
        <v>939</v>
      </c>
      <c r="B940">
        <v>232.25249199999999</v>
      </c>
      <c r="C940">
        <v>6.3421700000000003</v>
      </c>
    </row>
    <row r="941" spans="1:9" x14ac:dyDescent="0.25">
      <c r="A941">
        <v>940</v>
      </c>
      <c r="B941">
        <v>232.371364</v>
      </c>
      <c r="C941">
        <v>6.2776319999999997</v>
      </c>
      <c r="D941">
        <v>224.28943699999999</v>
      </c>
      <c r="E941">
        <v>7.352474</v>
      </c>
    </row>
    <row r="942" spans="1:9" x14ac:dyDescent="0.25">
      <c r="A942">
        <v>941</v>
      </c>
      <c r="D942">
        <v>224.297855</v>
      </c>
      <c r="E942">
        <v>7.3957879999999996</v>
      </c>
    </row>
    <row r="943" spans="1:9" x14ac:dyDescent="0.25">
      <c r="A943">
        <v>942</v>
      </c>
      <c r="D943">
        <v>224.30673300000001</v>
      </c>
      <c r="E943">
        <v>7.3844620000000001</v>
      </c>
      <c r="F943">
        <v>232.425952</v>
      </c>
      <c r="G943">
        <v>4.8395440000000001</v>
      </c>
    </row>
    <row r="944" spans="1:9" x14ac:dyDescent="0.25">
      <c r="A944">
        <v>943</v>
      </c>
      <c r="D944">
        <v>224.28484599999999</v>
      </c>
      <c r="E944">
        <v>7.3834419999999996</v>
      </c>
      <c r="F944">
        <v>232.42931999999999</v>
      </c>
      <c r="G944">
        <v>4.7753629999999996</v>
      </c>
    </row>
    <row r="945" spans="1:9" x14ac:dyDescent="0.25">
      <c r="A945">
        <v>944</v>
      </c>
      <c r="D945">
        <v>224.260256</v>
      </c>
      <c r="E945">
        <v>7.3797689999999996</v>
      </c>
      <c r="F945">
        <v>232.435901</v>
      </c>
      <c r="G945">
        <v>4.7749040000000003</v>
      </c>
    </row>
    <row r="946" spans="1:9" x14ac:dyDescent="0.25">
      <c r="A946">
        <v>945</v>
      </c>
      <c r="D946">
        <v>224.308978</v>
      </c>
      <c r="E946">
        <v>7.3800749999999997</v>
      </c>
      <c r="F946">
        <v>232.54961900000001</v>
      </c>
      <c r="G946">
        <v>4.8293400000000002</v>
      </c>
    </row>
    <row r="947" spans="1:9" x14ac:dyDescent="0.25">
      <c r="A947">
        <v>946</v>
      </c>
      <c r="D947">
        <v>224.29703900000001</v>
      </c>
      <c r="E947">
        <v>7.3730339999999996</v>
      </c>
      <c r="F947">
        <v>232.48916299999999</v>
      </c>
      <c r="G947">
        <v>4.8210750000000004</v>
      </c>
    </row>
    <row r="948" spans="1:9" x14ac:dyDescent="0.25">
      <c r="A948">
        <v>947</v>
      </c>
      <c r="D948">
        <v>224.29964100000001</v>
      </c>
      <c r="E948">
        <v>7.3595660000000001</v>
      </c>
      <c r="F948">
        <v>232.449422</v>
      </c>
      <c r="G948">
        <v>4.7684249999999997</v>
      </c>
    </row>
    <row r="949" spans="1:9" x14ac:dyDescent="0.25">
      <c r="A949">
        <v>948</v>
      </c>
      <c r="D949">
        <v>224.27015299999999</v>
      </c>
      <c r="E949">
        <v>7.4135429999999998</v>
      </c>
      <c r="F949">
        <v>232.55716999999999</v>
      </c>
      <c r="G949">
        <v>4.7826589999999998</v>
      </c>
    </row>
    <row r="950" spans="1:9" x14ac:dyDescent="0.25">
      <c r="A950">
        <v>949</v>
      </c>
      <c r="D950">
        <v>224.269184</v>
      </c>
      <c r="E950">
        <v>7.468998</v>
      </c>
      <c r="F950">
        <v>232.63492099999999</v>
      </c>
      <c r="G950">
        <v>4.8030150000000003</v>
      </c>
      <c r="H950">
        <v>226.52967699999999</v>
      </c>
      <c r="I950">
        <v>8.5937359999999998</v>
      </c>
    </row>
    <row r="951" spans="1:9" x14ac:dyDescent="0.25">
      <c r="A951">
        <v>950</v>
      </c>
      <c r="D951">
        <v>224.28943699999999</v>
      </c>
      <c r="E951">
        <v>7.352474</v>
      </c>
      <c r="F951">
        <v>232.600943</v>
      </c>
      <c r="G951">
        <v>4.816586</v>
      </c>
      <c r="H951">
        <v>226.449478</v>
      </c>
      <c r="I951">
        <v>8.5276680000000002</v>
      </c>
    </row>
    <row r="952" spans="1:9" x14ac:dyDescent="0.25">
      <c r="A952">
        <v>951</v>
      </c>
      <c r="F952">
        <v>232.61757599999999</v>
      </c>
      <c r="G952">
        <v>4.8479109999999999</v>
      </c>
      <c r="H952">
        <v>226.507026</v>
      </c>
      <c r="I952">
        <v>8.5895530000000004</v>
      </c>
    </row>
    <row r="953" spans="1:9" x14ac:dyDescent="0.25">
      <c r="A953">
        <v>952</v>
      </c>
      <c r="F953">
        <v>232.425952</v>
      </c>
      <c r="G953">
        <v>4.8395440000000001</v>
      </c>
      <c r="H953">
        <v>226.48758900000001</v>
      </c>
      <c r="I953">
        <v>8.5702169999999995</v>
      </c>
    </row>
    <row r="954" spans="1:9" x14ac:dyDescent="0.25">
      <c r="A954">
        <v>953</v>
      </c>
      <c r="H954">
        <v>226.513913</v>
      </c>
      <c r="I954">
        <v>8.5142509999999998</v>
      </c>
    </row>
    <row r="955" spans="1:9" x14ac:dyDescent="0.25">
      <c r="A955">
        <v>954</v>
      </c>
      <c r="H955">
        <v>226.52692300000001</v>
      </c>
      <c r="I955">
        <v>8.4803239999999995</v>
      </c>
    </row>
    <row r="956" spans="1:9" x14ac:dyDescent="0.25">
      <c r="A956">
        <v>955</v>
      </c>
      <c r="H956">
        <v>226.497027</v>
      </c>
      <c r="I956">
        <v>8.4440500000000007</v>
      </c>
    </row>
    <row r="957" spans="1:9" x14ac:dyDescent="0.25">
      <c r="A957">
        <v>956</v>
      </c>
      <c r="H957">
        <v>226.52967699999999</v>
      </c>
      <c r="I957">
        <v>8.5937359999999998</v>
      </c>
    </row>
    <row r="958" spans="1:9" x14ac:dyDescent="0.25">
      <c r="A958">
        <v>957</v>
      </c>
      <c r="B958">
        <v>210.35553199999998</v>
      </c>
      <c r="C958">
        <v>6.830616</v>
      </c>
      <c r="H958">
        <v>226.52967699999999</v>
      </c>
      <c r="I958">
        <v>8.5937359999999998</v>
      </c>
    </row>
    <row r="959" spans="1:9" x14ac:dyDescent="0.25">
      <c r="A959">
        <v>958</v>
      </c>
      <c r="B959">
        <v>210.432692</v>
      </c>
      <c r="C959">
        <v>6.7915979999999996</v>
      </c>
    </row>
    <row r="960" spans="1:9" x14ac:dyDescent="0.25">
      <c r="A960">
        <v>959</v>
      </c>
      <c r="B960">
        <v>210.45248599999999</v>
      </c>
      <c r="C960">
        <v>6.7998960000000004</v>
      </c>
    </row>
    <row r="961" spans="1:9" x14ac:dyDescent="0.25">
      <c r="A961">
        <v>960</v>
      </c>
      <c r="B961">
        <v>210.38857100000001</v>
      </c>
      <c r="C961">
        <v>6.8171629999999999</v>
      </c>
    </row>
    <row r="962" spans="1:9" x14ac:dyDescent="0.25">
      <c r="A962">
        <v>961</v>
      </c>
      <c r="B962">
        <v>210.38893000000002</v>
      </c>
      <c r="C962">
        <v>6.8295339999999998</v>
      </c>
    </row>
    <row r="963" spans="1:9" x14ac:dyDescent="0.25">
      <c r="A963">
        <v>962</v>
      </c>
      <c r="B963">
        <v>210.40671800000001</v>
      </c>
      <c r="C963">
        <v>6.8330900000000003</v>
      </c>
    </row>
    <row r="964" spans="1:9" x14ac:dyDescent="0.25">
      <c r="A964">
        <v>963</v>
      </c>
      <c r="B964">
        <v>210.45579000000001</v>
      </c>
      <c r="C964">
        <v>6.8566459999999996</v>
      </c>
      <c r="D964">
        <v>205.292452</v>
      </c>
      <c r="E964">
        <v>8.5792339999999996</v>
      </c>
    </row>
    <row r="965" spans="1:9" x14ac:dyDescent="0.25">
      <c r="A965">
        <v>964</v>
      </c>
      <c r="B965">
        <v>210.39790199999999</v>
      </c>
      <c r="C965">
        <v>6.826441</v>
      </c>
      <c r="D965">
        <v>205.261168</v>
      </c>
      <c r="E965">
        <v>8.5831520000000001</v>
      </c>
    </row>
    <row r="966" spans="1:9" x14ac:dyDescent="0.25">
      <c r="A966">
        <v>965</v>
      </c>
      <c r="B966">
        <v>210.35553199999998</v>
      </c>
      <c r="C966">
        <v>6.830616</v>
      </c>
      <c r="D966">
        <v>205.26013799999998</v>
      </c>
      <c r="E966">
        <v>8.6025320000000001</v>
      </c>
    </row>
    <row r="967" spans="1:9" x14ac:dyDescent="0.25">
      <c r="A967">
        <v>966</v>
      </c>
      <c r="D967">
        <v>205.261111</v>
      </c>
      <c r="E967">
        <v>8.5844930000000002</v>
      </c>
    </row>
    <row r="968" spans="1:9" x14ac:dyDescent="0.25">
      <c r="A968">
        <v>967</v>
      </c>
      <c r="D968">
        <v>205.29276099999998</v>
      </c>
      <c r="E968">
        <v>8.5963469999999997</v>
      </c>
    </row>
    <row r="969" spans="1:9" x14ac:dyDescent="0.25">
      <c r="A969">
        <v>968</v>
      </c>
      <c r="D969">
        <v>205.37502899999998</v>
      </c>
      <c r="E969">
        <v>8.6123259999999995</v>
      </c>
      <c r="F969">
        <v>208.079622</v>
      </c>
      <c r="G969">
        <v>4.9008219999999998</v>
      </c>
      <c r="H969">
        <v>207.074164</v>
      </c>
      <c r="I969">
        <v>9.4028510000000001</v>
      </c>
    </row>
    <row r="970" spans="1:9" x14ac:dyDescent="0.25">
      <c r="A970">
        <v>969</v>
      </c>
      <c r="D970">
        <v>205.40094999999999</v>
      </c>
      <c r="E970">
        <v>8.5805229999999995</v>
      </c>
      <c r="F970">
        <v>208.04328699999999</v>
      </c>
      <c r="G970">
        <v>4.9798900000000001</v>
      </c>
      <c r="H970">
        <v>207.074164</v>
      </c>
      <c r="I970">
        <v>9.4028510000000001</v>
      </c>
    </row>
    <row r="971" spans="1:9" x14ac:dyDescent="0.25">
      <c r="A971">
        <v>970</v>
      </c>
      <c r="D971">
        <v>205.292452</v>
      </c>
      <c r="E971">
        <v>8.5792339999999996</v>
      </c>
      <c r="F971">
        <v>208.05225200000001</v>
      </c>
      <c r="G971">
        <v>4.9134500000000001</v>
      </c>
      <c r="H971">
        <v>207.03823699999998</v>
      </c>
      <c r="I971">
        <v>9.3794500000000003</v>
      </c>
    </row>
    <row r="972" spans="1:9" x14ac:dyDescent="0.25">
      <c r="A972">
        <v>971</v>
      </c>
      <c r="F972">
        <v>208.078181</v>
      </c>
      <c r="G972">
        <v>4.9028840000000002</v>
      </c>
      <c r="H972">
        <v>207.08091200000001</v>
      </c>
      <c r="I972">
        <v>9.4101700000000008</v>
      </c>
    </row>
    <row r="973" spans="1:9" x14ac:dyDescent="0.25">
      <c r="A973">
        <v>972</v>
      </c>
      <c r="F973">
        <v>208.10240400000001</v>
      </c>
      <c r="G973">
        <v>4.9262329999999999</v>
      </c>
      <c r="H973">
        <v>207.056433</v>
      </c>
      <c r="I973">
        <v>9.4375400000000003</v>
      </c>
    </row>
    <row r="974" spans="1:9" x14ac:dyDescent="0.25">
      <c r="A974">
        <v>973</v>
      </c>
      <c r="F974">
        <v>208.103388</v>
      </c>
      <c r="G974">
        <v>4.9607150000000004</v>
      </c>
      <c r="H974">
        <v>207.05390800000001</v>
      </c>
      <c r="I974">
        <v>9.4710940000000008</v>
      </c>
    </row>
    <row r="975" spans="1:9" x14ac:dyDescent="0.25">
      <c r="A975">
        <v>974</v>
      </c>
      <c r="F975">
        <v>208.07694100000001</v>
      </c>
      <c r="G975">
        <v>4.9453550000000002</v>
      </c>
      <c r="H975">
        <v>207.09843699999999</v>
      </c>
      <c r="I975">
        <v>9.4609400000000008</v>
      </c>
    </row>
    <row r="976" spans="1:9" x14ac:dyDescent="0.25">
      <c r="A976">
        <v>975</v>
      </c>
      <c r="F976">
        <v>208.079622</v>
      </c>
      <c r="G976">
        <v>4.9008219999999998</v>
      </c>
      <c r="H976">
        <v>207.072462</v>
      </c>
      <c r="I976">
        <v>9.4250139999999991</v>
      </c>
    </row>
    <row r="977" spans="1:9" x14ac:dyDescent="0.25">
      <c r="A977">
        <v>976</v>
      </c>
      <c r="H977">
        <v>207.074164</v>
      </c>
      <c r="I977">
        <v>9.4028510000000001</v>
      </c>
    </row>
    <row r="978" spans="1:9" x14ac:dyDescent="0.25">
      <c r="A978">
        <v>977</v>
      </c>
    </row>
    <row r="979" spans="1:9" x14ac:dyDescent="0.25">
      <c r="A979">
        <v>978</v>
      </c>
    </row>
    <row r="980" spans="1:9" x14ac:dyDescent="0.25">
      <c r="A980">
        <v>979</v>
      </c>
    </row>
    <row r="981" spans="1:9" x14ac:dyDescent="0.25">
      <c r="A981">
        <v>980</v>
      </c>
    </row>
    <row r="982" spans="1:9" x14ac:dyDescent="0.25">
      <c r="A982">
        <v>981</v>
      </c>
      <c r="B982">
        <v>183.87446399999999</v>
      </c>
      <c r="C982">
        <v>7.7239190000000004</v>
      </c>
    </row>
    <row r="983" spans="1:9" x14ac:dyDescent="0.25">
      <c r="A983">
        <v>982</v>
      </c>
      <c r="B983">
        <v>183.842612</v>
      </c>
      <c r="C983">
        <v>7.6598499999999996</v>
      </c>
    </row>
    <row r="984" spans="1:9" x14ac:dyDescent="0.25">
      <c r="A984">
        <v>983</v>
      </c>
      <c r="B984">
        <v>183.920546</v>
      </c>
      <c r="C984">
        <v>7.6516039999999998</v>
      </c>
    </row>
    <row r="985" spans="1:9" x14ac:dyDescent="0.25">
      <c r="A985">
        <v>984</v>
      </c>
      <c r="B985">
        <v>183.891268</v>
      </c>
      <c r="C985">
        <v>7.6675300000000002</v>
      </c>
      <c r="D985">
        <v>179.49645099999998</v>
      </c>
      <c r="E985">
        <v>9.5682539999999996</v>
      </c>
    </row>
    <row r="986" spans="1:9" x14ac:dyDescent="0.25">
      <c r="A986">
        <v>985</v>
      </c>
      <c r="B986">
        <v>183.83828199999999</v>
      </c>
      <c r="C986">
        <v>7.6454700000000004</v>
      </c>
      <c r="D986">
        <v>179.46408099999999</v>
      </c>
      <c r="E986">
        <v>9.6114999999999995</v>
      </c>
    </row>
    <row r="987" spans="1:9" x14ac:dyDescent="0.25">
      <c r="A987">
        <v>986</v>
      </c>
      <c r="B987">
        <v>183.867819</v>
      </c>
      <c r="C987">
        <v>7.7218059999999999</v>
      </c>
      <c r="D987">
        <v>179.46676099999999</v>
      </c>
      <c r="E987">
        <v>9.6113959999999992</v>
      </c>
    </row>
    <row r="988" spans="1:9" x14ac:dyDescent="0.25">
      <c r="A988">
        <v>987</v>
      </c>
      <c r="B988">
        <v>183.87446399999999</v>
      </c>
      <c r="C988">
        <v>7.7239190000000004</v>
      </c>
      <c r="D988">
        <v>179.45954499999999</v>
      </c>
      <c r="E988">
        <v>9.5981489999999994</v>
      </c>
    </row>
    <row r="989" spans="1:9" x14ac:dyDescent="0.25">
      <c r="A989">
        <v>988</v>
      </c>
      <c r="D989">
        <v>179.487381</v>
      </c>
      <c r="E989">
        <v>9.6061899999999998</v>
      </c>
    </row>
    <row r="990" spans="1:9" x14ac:dyDescent="0.25">
      <c r="A990">
        <v>989</v>
      </c>
      <c r="D990">
        <v>179.47057599999999</v>
      </c>
      <c r="E990">
        <v>9.6009849999999997</v>
      </c>
    </row>
    <row r="991" spans="1:9" x14ac:dyDescent="0.25">
      <c r="A991">
        <v>990</v>
      </c>
      <c r="D991">
        <v>179.49645099999998</v>
      </c>
      <c r="E991">
        <v>9.5682539999999996</v>
      </c>
      <c r="F991">
        <v>180.19940400000002</v>
      </c>
      <c r="G991">
        <v>5.9232420000000001</v>
      </c>
      <c r="H991">
        <v>180.57278700000001</v>
      </c>
      <c r="I991">
        <v>10.46434</v>
      </c>
    </row>
    <row r="992" spans="1:9" x14ac:dyDescent="0.25">
      <c r="A992">
        <v>991</v>
      </c>
      <c r="F992">
        <v>180.21270200000001</v>
      </c>
      <c r="G992">
        <v>5.9085520000000002</v>
      </c>
      <c r="H992">
        <v>180.564898</v>
      </c>
      <c r="I992">
        <v>10.422075</v>
      </c>
    </row>
    <row r="993" spans="1:9" x14ac:dyDescent="0.25">
      <c r="A993">
        <v>992</v>
      </c>
      <c r="F993">
        <v>180.21857699999998</v>
      </c>
      <c r="G993">
        <v>5.8962839999999996</v>
      </c>
      <c r="H993">
        <v>180.572115</v>
      </c>
      <c r="I993">
        <v>10.431300999999999</v>
      </c>
    </row>
    <row r="994" spans="1:9" x14ac:dyDescent="0.25">
      <c r="A994">
        <v>993</v>
      </c>
      <c r="F994">
        <v>180.19827100000001</v>
      </c>
      <c r="G994">
        <v>5.9076750000000002</v>
      </c>
      <c r="H994">
        <v>180.57819599999999</v>
      </c>
      <c r="I994">
        <v>10.449702</v>
      </c>
    </row>
    <row r="995" spans="1:9" x14ac:dyDescent="0.25">
      <c r="A995">
        <v>994</v>
      </c>
      <c r="F995">
        <v>180.20919599999999</v>
      </c>
      <c r="G995">
        <v>5.8681419999999997</v>
      </c>
      <c r="H995">
        <v>180.55773399999998</v>
      </c>
      <c r="I995">
        <v>10.474030000000001</v>
      </c>
    </row>
    <row r="996" spans="1:9" x14ac:dyDescent="0.25">
      <c r="A996">
        <v>995</v>
      </c>
      <c r="F996">
        <v>180.30697499999999</v>
      </c>
      <c r="G996">
        <v>5.8098970000000003</v>
      </c>
      <c r="H996">
        <v>180.60608099999999</v>
      </c>
      <c r="I996">
        <v>10.525316</v>
      </c>
    </row>
    <row r="997" spans="1:9" x14ac:dyDescent="0.25">
      <c r="A997">
        <v>996</v>
      </c>
      <c r="F997">
        <v>180.22115500000001</v>
      </c>
      <c r="G997">
        <v>5.958755</v>
      </c>
      <c r="H997">
        <v>180.58159799999999</v>
      </c>
      <c r="I997">
        <v>10.473051999999999</v>
      </c>
    </row>
    <row r="998" spans="1:9" x14ac:dyDescent="0.25">
      <c r="A998">
        <v>997</v>
      </c>
      <c r="F998">
        <v>180.19940400000002</v>
      </c>
      <c r="G998">
        <v>5.9232420000000001</v>
      </c>
      <c r="H998">
        <v>180.57278700000001</v>
      </c>
      <c r="I998">
        <v>10.46434</v>
      </c>
    </row>
    <row r="999" spans="1:9" x14ac:dyDescent="0.25">
      <c r="A999">
        <v>998</v>
      </c>
    </row>
    <row r="1000" spans="1:9" x14ac:dyDescent="0.25">
      <c r="A1000">
        <v>999</v>
      </c>
      <c r="B1000">
        <v>160.51013899999998</v>
      </c>
      <c r="C1000">
        <v>8.2840959999999999</v>
      </c>
    </row>
    <row r="1001" spans="1:9" x14ac:dyDescent="0.25">
      <c r="A1001">
        <v>1000</v>
      </c>
      <c r="B1001">
        <v>160.49874800000001</v>
      </c>
      <c r="C1001">
        <v>8.2112130000000008</v>
      </c>
    </row>
    <row r="1002" spans="1:9" x14ac:dyDescent="0.25">
      <c r="A1002">
        <v>1001</v>
      </c>
      <c r="B1002">
        <v>160.57281599999999</v>
      </c>
      <c r="C1002">
        <v>8.1954399999999996</v>
      </c>
    </row>
    <row r="1003" spans="1:9" x14ac:dyDescent="0.25">
      <c r="A1003">
        <v>1002</v>
      </c>
      <c r="B1003">
        <v>160.51013899999998</v>
      </c>
      <c r="C1003">
        <v>8.2840959999999999</v>
      </c>
    </row>
    <row r="1004" spans="1:9" x14ac:dyDescent="0.25">
      <c r="A1004">
        <v>1003</v>
      </c>
      <c r="B1004">
        <v>160.51013899999998</v>
      </c>
      <c r="C1004">
        <v>8.2840959999999999</v>
      </c>
    </row>
    <row r="1005" spans="1:9" x14ac:dyDescent="0.25">
      <c r="A1005">
        <v>1004</v>
      </c>
      <c r="B1005">
        <v>160.51013899999998</v>
      </c>
      <c r="C1005">
        <v>8.2840959999999999</v>
      </c>
      <c r="D1005">
        <v>155.77131900000001</v>
      </c>
      <c r="E1005">
        <v>9.7614400000000003</v>
      </c>
    </row>
    <row r="1006" spans="1:9" x14ac:dyDescent="0.25">
      <c r="A1006">
        <v>1005</v>
      </c>
      <c r="B1006">
        <v>160.51013899999998</v>
      </c>
      <c r="C1006">
        <v>8.2840959999999999</v>
      </c>
      <c r="D1006">
        <v>155.77131900000001</v>
      </c>
      <c r="E1006">
        <v>9.7614400000000003</v>
      </c>
    </row>
    <row r="1007" spans="1:9" x14ac:dyDescent="0.25">
      <c r="A1007">
        <v>1006</v>
      </c>
      <c r="B1007">
        <v>160.51013899999998</v>
      </c>
      <c r="C1007">
        <v>8.2840959999999999</v>
      </c>
      <c r="D1007">
        <v>155.77131900000001</v>
      </c>
      <c r="E1007">
        <v>9.7614400000000003</v>
      </c>
    </row>
    <row r="1008" spans="1:9" x14ac:dyDescent="0.25">
      <c r="A1008">
        <v>1007</v>
      </c>
      <c r="D1008">
        <v>155.77131900000001</v>
      </c>
      <c r="E1008">
        <v>9.7614400000000003</v>
      </c>
    </row>
    <row r="1009" spans="1:9" x14ac:dyDescent="0.25">
      <c r="A1009">
        <v>1008</v>
      </c>
      <c r="D1009">
        <v>155.77131900000001</v>
      </c>
      <c r="E1009">
        <v>9.7614400000000003</v>
      </c>
    </row>
    <row r="1010" spans="1:9" x14ac:dyDescent="0.25">
      <c r="A1010">
        <v>1009</v>
      </c>
      <c r="D1010">
        <v>155.77131900000001</v>
      </c>
      <c r="E1010">
        <v>9.7614400000000003</v>
      </c>
    </row>
    <row r="1011" spans="1:9" x14ac:dyDescent="0.25">
      <c r="A1011">
        <v>1010</v>
      </c>
      <c r="D1011">
        <v>155.77131900000001</v>
      </c>
      <c r="E1011">
        <v>9.7614400000000003</v>
      </c>
      <c r="F1011">
        <v>155.639264</v>
      </c>
      <c r="G1011">
        <v>6.3032729999999999</v>
      </c>
    </row>
    <row r="1012" spans="1:9" x14ac:dyDescent="0.25">
      <c r="A1012">
        <v>1011</v>
      </c>
      <c r="F1012">
        <v>155.608182</v>
      </c>
      <c r="G1012">
        <v>6.2591510000000001</v>
      </c>
      <c r="H1012">
        <v>154.917395</v>
      </c>
      <c r="I1012">
        <v>10.513667999999999</v>
      </c>
    </row>
    <row r="1013" spans="1:9" x14ac:dyDescent="0.25">
      <c r="A1013">
        <v>1012</v>
      </c>
      <c r="F1013">
        <v>155.601069</v>
      </c>
      <c r="G1013">
        <v>6.2827070000000003</v>
      </c>
      <c r="H1013">
        <v>154.89662200000001</v>
      </c>
      <c r="I1013">
        <v>10.521193</v>
      </c>
    </row>
    <row r="1014" spans="1:9" x14ac:dyDescent="0.25">
      <c r="A1014">
        <v>1013</v>
      </c>
      <c r="F1014">
        <v>155.57787500000001</v>
      </c>
      <c r="G1014">
        <v>6.1960110000000004</v>
      </c>
      <c r="H1014">
        <v>154.87817000000001</v>
      </c>
      <c r="I1014">
        <v>10.520317</v>
      </c>
    </row>
    <row r="1015" spans="1:9" x14ac:dyDescent="0.25">
      <c r="A1015">
        <v>1014</v>
      </c>
      <c r="F1015">
        <v>155.62560500000001</v>
      </c>
      <c r="G1015">
        <v>6.190753</v>
      </c>
      <c r="H1015">
        <v>154.93064100000001</v>
      </c>
      <c r="I1015">
        <v>10.490421</v>
      </c>
    </row>
    <row r="1016" spans="1:9" x14ac:dyDescent="0.25">
      <c r="A1016">
        <v>1015</v>
      </c>
      <c r="F1016">
        <v>155.58828700000001</v>
      </c>
      <c r="G1016">
        <v>6.1605489999999996</v>
      </c>
      <c r="H1016">
        <v>154.88378799999998</v>
      </c>
      <c r="I1016">
        <v>10.514493</v>
      </c>
    </row>
    <row r="1017" spans="1:9" x14ac:dyDescent="0.25">
      <c r="A1017">
        <v>1016</v>
      </c>
      <c r="F1017">
        <v>155.639264</v>
      </c>
      <c r="G1017">
        <v>6.3032729999999999</v>
      </c>
      <c r="H1017">
        <v>154.917395</v>
      </c>
      <c r="I1017">
        <v>10.513667999999999</v>
      </c>
    </row>
    <row r="1018" spans="1:9" x14ac:dyDescent="0.25">
      <c r="A1018">
        <v>1017</v>
      </c>
      <c r="H1018">
        <v>154.917395</v>
      </c>
      <c r="I1018">
        <v>10.513667999999999</v>
      </c>
    </row>
    <row r="1019" spans="1:9" x14ac:dyDescent="0.25">
      <c r="A1019">
        <v>1018</v>
      </c>
    </row>
    <row r="1020" spans="1:9" x14ac:dyDescent="0.25">
      <c r="A1020">
        <v>1019</v>
      </c>
      <c r="B1020">
        <v>128.25247300000001</v>
      </c>
      <c r="C1020">
        <v>6.3487020000000003</v>
      </c>
    </row>
    <row r="1021" spans="1:9" x14ac:dyDescent="0.25">
      <c r="A1021">
        <v>1020</v>
      </c>
      <c r="B1021">
        <v>128.19506200000001</v>
      </c>
      <c r="C1021">
        <v>6.2578449999999997</v>
      </c>
    </row>
    <row r="1022" spans="1:9" x14ac:dyDescent="0.25">
      <c r="A1022">
        <v>1021</v>
      </c>
      <c r="B1022">
        <v>128.177232</v>
      </c>
      <c r="C1022">
        <v>6.3441669999999997</v>
      </c>
    </row>
    <row r="1023" spans="1:9" x14ac:dyDescent="0.25">
      <c r="A1023">
        <v>1022</v>
      </c>
      <c r="B1023">
        <v>128.23881299999999</v>
      </c>
      <c r="C1023">
        <v>6.3321079999999998</v>
      </c>
    </row>
    <row r="1024" spans="1:9" x14ac:dyDescent="0.25">
      <c r="A1024">
        <v>1023</v>
      </c>
      <c r="B1024">
        <v>128.22891800000002</v>
      </c>
      <c r="C1024">
        <v>6.3213369999999998</v>
      </c>
    </row>
    <row r="1025" spans="1:9" x14ac:dyDescent="0.25">
      <c r="A1025">
        <v>1024</v>
      </c>
      <c r="B1025">
        <v>128.173723</v>
      </c>
      <c r="C1025">
        <v>6.3828189999999996</v>
      </c>
      <c r="D1025">
        <v>123.132169</v>
      </c>
      <c r="E1025">
        <v>8.2420629999999999</v>
      </c>
    </row>
    <row r="1026" spans="1:9" x14ac:dyDescent="0.25">
      <c r="A1026">
        <v>1025</v>
      </c>
      <c r="B1026">
        <v>128.256441</v>
      </c>
      <c r="C1026">
        <v>6.3775620000000002</v>
      </c>
      <c r="D1026">
        <v>123.094701</v>
      </c>
      <c r="E1026">
        <v>8.2290749999999999</v>
      </c>
    </row>
    <row r="1027" spans="1:9" x14ac:dyDescent="0.25">
      <c r="A1027">
        <v>1026</v>
      </c>
      <c r="B1027">
        <v>128.25247300000001</v>
      </c>
      <c r="C1027">
        <v>6.3487020000000003</v>
      </c>
      <c r="D1027">
        <v>123.09099399999999</v>
      </c>
      <c r="E1027">
        <v>8.2502049999999993</v>
      </c>
    </row>
    <row r="1028" spans="1:9" x14ac:dyDescent="0.25">
      <c r="A1028">
        <v>1027</v>
      </c>
      <c r="D1028">
        <v>123.12572299999999</v>
      </c>
      <c r="E1028">
        <v>8.2696339999999999</v>
      </c>
    </row>
    <row r="1029" spans="1:9" x14ac:dyDescent="0.25">
      <c r="A1029">
        <v>1028</v>
      </c>
      <c r="D1029">
        <v>123.148607</v>
      </c>
      <c r="E1029">
        <v>8.292052</v>
      </c>
    </row>
    <row r="1030" spans="1:9" x14ac:dyDescent="0.25">
      <c r="A1030">
        <v>1029</v>
      </c>
      <c r="D1030">
        <v>123.15288700000001</v>
      </c>
      <c r="E1030">
        <v>8.2690669999999997</v>
      </c>
    </row>
    <row r="1031" spans="1:9" x14ac:dyDescent="0.25">
      <c r="A1031">
        <v>1030</v>
      </c>
      <c r="D1031">
        <v>123.132169</v>
      </c>
      <c r="E1031">
        <v>8.2420629999999999</v>
      </c>
      <c r="H1031">
        <v>122.79419900000001</v>
      </c>
      <c r="I1031">
        <v>8.8611570000000004</v>
      </c>
    </row>
    <row r="1032" spans="1:9" x14ac:dyDescent="0.25">
      <c r="A1032">
        <v>1031</v>
      </c>
      <c r="F1032">
        <v>123.01451299999999</v>
      </c>
      <c r="G1032">
        <v>5.1389589999999998</v>
      </c>
      <c r="H1032">
        <v>122.682005</v>
      </c>
      <c r="I1032">
        <v>9.4527850000000004</v>
      </c>
    </row>
    <row r="1033" spans="1:9" x14ac:dyDescent="0.25">
      <c r="A1033">
        <v>1032</v>
      </c>
      <c r="F1033">
        <v>123.008016</v>
      </c>
      <c r="G1033">
        <v>5.0563989999999999</v>
      </c>
      <c r="H1033">
        <v>122.62248400000001</v>
      </c>
      <c r="I1033">
        <v>9.425986</v>
      </c>
    </row>
    <row r="1034" spans="1:9" x14ac:dyDescent="0.25">
      <c r="A1034">
        <v>1033</v>
      </c>
      <c r="F1034">
        <v>123.03899200000001</v>
      </c>
      <c r="G1034">
        <v>4.9991440000000003</v>
      </c>
      <c r="H1034">
        <v>122.62320500000001</v>
      </c>
      <c r="I1034">
        <v>9.4518059999999995</v>
      </c>
    </row>
    <row r="1035" spans="1:9" x14ac:dyDescent="0.25">
      <c r="A1035">
        <v>1034</v>
      </c>
      <c r="F1035">
        <v>123.098669</v>
      </c>
      <c r="G1035">
        <v>4.9996590000000003</v>
      </c>
      <c r="H1035">
        <v>122.64113800000001</v>
      </c>
      <c r="I1035">
        <v>9.4632470000000009</v>
      </c>
    </row>
    <row r="1036" spans="1:9" x14ac:dyDescent="0.25">
      <c r="A1036">
        <v>1035</v>
      </c>
      <c r="F1036">
        <v>123.13386700000001</v>
      </c>
      <c r="G1036">
        <v>4.9085450000000002</v>
      </c>
      <c r="H1036">
        <v>122.660104</v>
      </c>
      <c r="I1036">
        <v>9.4584539999999997</v>
      </c>
    </row>
    <row r="1037" spans="1:9" x14ac:dyDescent="0.25">
      <c r="A1037">
        <v>1036</v>
      </c>
      <c r="F1037">
        <v>123.01451299999999</v>
      </c>
      <c r="G1037">
        <v>5.1389589999999998</v>
      </c>
      <c r="H1037">
        <v>122.637426</v>
      </c>
      <c r="I1037">
        <v>9.4525790000000001</v>
      </c>
    </row>
    <row r="1038" spans="1:9" x14ac:dyDescent="0.25">
      <c r="A1038">
        <v>1037</v>
      </c>
      <c r="F1038">
        <v>123.01451299999999</v>
      </c>
      <c r="G1038">
        <v>5.1389589999999998</v>
      </c>
      <c r="H1038">
        <v>122.56053700000001</v>
      </c>
      <c r="I1038">
        <v>9.4510330000000007</v>
      </c>
    </row>
    <row r="1039" spans="1:9" x14ac:dyDescent="0.25">
      <c r="A1039">
        <v>1038</v>
      </c>
      <c r="H1039">
        <v>122.682005</v>
      </c>
      <c r="I1039">
        <v>9.4527850000000004</v>
      </c>
    </row>
    <row r="1040" spans="1:9" x14ac:dyDescent="0.25">
      <c r="A1040">
        <v>1039</v>
      </c>
    </row>
    <row r="1041" spans="1:9" x14ac:dyDescent="0.25">
      <c r="A1041">
        <v>1040</v>
      </c>
    </row>
    <row r="1042" spans="1:9" x14ac:dyDescent="0.25">
      <c r="A1042">
        <v>1041</v>
      </c>
    </row>
    <row r="1043" spans="1:9" x14ac:dyDescent="0.25">
      <c r="A1043">
        <v>1042</v>
      </c>
      <c r="B1043">
        <v>98.29218800000001</v>
      </c>
      <c r="C1043">
        <v>7.3985820000000002</v>
      </c>
    </row>
    <row r="1044" spans="1:9" x14ac:dyDescent="0.25">
      <c r="A1044">
        <v>1043</v>
      </c>
      <c r="B1044">
        <v>98.220811000000012</v>
      </c>
      <c r="C1044">
        <v>7.4135270000000002</v>
      </c>
    </row>
    <row r="1045" spans="1:9" x14ac:dyDescent="0.25">
      <c r="A1045">
        <v>1044</v>
      </c>
      <c r="B1045">
        <v>98.241014000000007</v>
      </c>
      <c r="C1045">
        <v>7.3843069999999997</v>
      </c>
    </row>
    <row r="1046" spans="1:9" x14ac:dyDescent="0.25">
      <c r="A1046">
        <v>1045</v>
      </c>
      <c r="B1046">
        <v>98.23864300000001</v>
      </c>
      <c r="C1046">
        <v>7.3849260000000001</v>
      </c>
      <c r="D1046">
        <v>93.270161999999999</v>
      </c>
      <c r="E1046">
        <v>9.3556919999999995</v>
      </c>
    </row>
    <row r="1047" spans="1:9" x14ac:dyDescent="0.25">
      <c r="A1047">
        <v>1046</v>
      </c>
      <c r="B1047">
        <v>98.223133000000004</v>
      </c>
      <c r="C1047">
        <v>7.3916760000000004</v>
      </c>
      <c r="D1047">
        <v>93.251300000000015</v>
      </c>
      <c r="E1047">
        <v>9.3164739999999995</v>
      </c>
    </row>
    <row r="1048" spans="1:9" x14ac:dyDescent="0.25">
      <c r="A1048">
        <v>1047</v>
      </c>
      <c r="B1048">
        <v>98.239004000000008</v>
      </c>
      <c r="C1048">
        <v>7.4067239999999996</v>
      </c>
      <c r="D1048">
        <v>93.247591</v>
      </c>
      <c r="E1048">
        <v>9.3375509999999995</v>
      </c>
    </row>
    <row r="1049" spans="1:9" x14ac:dyDescent="0.25">
      <c r="A1049">
        <v>1048</v>
      </c>
      <c r="B1049">
        <v>98.224266</v>
      </c>
      <c r="C1049">
        <v>7.4475930000000004</v>
      </c>
      <c r="D1049">
        <v>93.247488000000004</v>
      </c>
      <c r="E1049">
        <v>9.3323470000000004</v>
      </c>
    </row>
    <row r="1050" spans="1:9" x14ac:dyDescent="0.25">
      <c r="A1050">
        <v>1049</v>
      </c>
      <c r="B1050">
        <v>98.29218800000001</v>
      </c>
      <c r="C1050">
        <v>7.3985820000000002</v>
      </c>
      <c r="D1050">
        <v>93.198373000000004</v>
      </c>
      <c r="E1050">
        <v>9.3299249999999994</v>
      </c>
    </row>
    <row r="1051" spans="1:9" x14ac:dyDescent="0.25">
      <c r="A1051">
        <v>1050</v>
      </c>
      <c r="D1051">
        <v>93.296239000000014</v>
      </c>
      <c r="E1051">
        <v>9.3471879999999992</v>
      </c>
    </row>
    <row r="1052" spans="1:9" x14ac:dyDescent="0.25">
      <c r="A1052">
        <v>1051</v>
      </c>
      <c r="D1052">
        <v>93.267845000000008</v>
      </c>
      <c r="E1052">
        <v>9.3376540000000006</v>
      </c>
    </row>
    <row r="1053" spans="1:9" x14ac:dyDescent="0.25">
      <c r="A1053">
        <v>1052</v>
      </c>
      <c r="D1053">
        <v>93.270161999999999</v>
      </c>
      <c r="E1053">
        <v>9.3556919999999995</v>
      </c>
    </row>
    <row r="1054" spans="1:9" x14ac:dyDescent="0.25">
      <c r="A1054">
        <v>1053</v>
      </c>
      <c r="D1054">
        <v>93.270161999999999</v>
      </c>
      <c r="E1054">
        <v>9.3556919999999995</v>
      </c>
      <c r="F1054">
        <v>91.940239000000005</v>
      </c>
      <c r="G1054">
        <v>5.7754219999999998</v>
      </c>
    </row>
    <row r="1055" spans="1:9" x14ac:dyDescent="0.25">
      <c r="A1055">
        <v>1054</v>
      </c>
      <c r="F1055">
        <v>91.971830000000011</v>
      </c>
      <c r="G1055">
        <v>5.7945929999999999</v>
      </c>
      <c r="H1055">
        <v>91.893343000000016</v>
      </c>
      <c r="I1055">
        <v>10.418353</v>
      </c>
    </row>
    <row r="1056" spans="1:9" x14ac:dyDescent="0.25">
      <c r="A1056">
        <v>1055</v>
      </c>
      <c r="F1056">
        <v>91.937094999999999</v>
      </c>
      <c r="G1056">
        <v>5.7720209999999996</v>
      </c>
      <c r="H1056">
        <v>91.926790000000011</v>
      </c>
      <c r="I1056">
        <v>10.332443</v>
      </c>
    </row>
    <row r="1057" spans="1:9" x14ac:dyDescent="0.25">
      <c r="A1057">
        <v>1056</v>
      </c>
      <c r="F1057">
        <v>91.963533000000012</v>
      </c>
      <c r="G1057">
        <v>5.784338</v>
      </c>
      <c r="H1057">
        <v>91.918801999999999</v>
      </c>
      <c r="I1057">
        <v>10.394852999999999</v>
      </c>
    </row>
    <row r="1058" spans="1:9" x14ac:dyDescent="0.25">
      <c r="A1058">
        <v>1057</v>
      </c>
      <c r="F1058">
        <v>91.937303000000014</v>
      </c>
      <c r="G1058">
        <v>5.7918620000000001</v>
      </c>
      <c r="H1058">
        <v>91.905660000000012</v>
      </c>
      <c r="I1058">
        <v>10.437060000000001</v>
      </c>
    </row>
    <row r="1059" spans="1:9" x14ac:dyDescent="0.25">
      <c r="A1059">
        <v>1058</v>
      </c>
      <c r="F1059">
        <v>91.880458000000004</v>
      </c>
      <c r="G1059">
        <v>5.7680009999999999</v>
      </c>
      <c r="H1059">
        <v>91.906536000000003</v>
      </c>
      <c r="I1059">
        <v>10.416859000000001</v>
      </c>
    </row>
    <row r="1060" spans="1:9" x14ac:dyDescent="0.25">
      <c r="A1060">
        <v>1059</v>
      </c>
      <c r="F1060">
        <v>91.849125000000015</v>
      </c>
      <c r="G1060">
        <v>5.7641359999999997</v>
      </c>
      <c r="H1060">
        <v>91.900764000000009</v>
      </c>
      <c r="I1060">
        <v>10.369702999999999</v>
      </c>
    </row>
    <row r="1061" spans="1:9" x14ac:dyDescent="0.25">
      <c r="A1061">
        <v>1060</v>
      </c>
      <c r="F1061">
        <v>91.940239000000005</v>
      </c>
      <c r="G1061">
        <v>5.7754219999999998</v>
      </c>
      <c r="H1061">
        <v>91.852937000000011</v>
      </c>
      <c r="I1061">
        <v>10.338266000000001</v>
      </c>
    </row>
    <row r="1062" spans="1:9" x14ac:dyDescent="0.25">
      <c r="A1062">
        <v>1061</v>
      </c>
      <c r="H1062">
        <v>91.893343000000016</v>
      </c>
      <c r="I1062">
        <v>10.418353</v>
      </c>
    </row>
    <row r="1063" spans="1:9" x14ac:dyDescent="0.25">
      <c r="A1063">
        <v>1062</v>
      </c>
      <c r="B1063">
        <v>75.688539000000006</v>
      </c>
      <c r="C1063">
        <v>7.7592280000000002</v>
      </c>
    </row>
    <row r="1064" spans="1:9" x14ac:dyDescent="0.25">
      <c r="A1064">
        <v>1063</v>
      </c>
      <c r="B1064">
        <v>75.71224500000001</v>
      </c>
      <c r="C1064">
        <v>7.7907669999999998</v>
      </c>
    </row>
    <row r="1065" spans="1:9" x14ac:dyDescent="0.25">
      <c r="A1065">
        <v>1064</v>
      </c>
      <c r="B1065">
        <v>75.67323300000001</v>
      </c>
      <c r="C1065">
        <v>7.8051450000000004</v>
      </c>
    </row>
    <row r="1066" spans="1:9" x14ac:dyDescent="0.25">
      <c r="A1066">
        <v>1065</v>
      </c>
      <c r="B1066">
        <v>75.668131000000002</v>
      </c>
      <c r="C1066">
        <v>7.8059180000000001</v>
      </c>
    </row>
    <row r="1067" spans="1:9" x14ac:dyDescent="0.25">
      <c r="A1067">
        <v>1066</v>
      </c>
      <c r="B1067">
        <v>75.68714700000001</v>
      </c>
      <c r="C1067">
        <v>7.7919010000000002</v>
      </c>
    </row>
    <row r="1068" spans="1:9" x14ac:dyDescent="0.25">
      <c r="A1068">
        <v>1067</v>
      </c>
      <c r="B1068">
        <v>75.656690000000012</v>
      </c>
      <c r="C1068">
        <v>7.7723680000000002</v>
      </c>
      <c r="D1068">
        <v>71.022366000000005</v>
      </c>
      <c r="E1068">
        <v>9.2592700000000008</v>
      </c>
    </row>
    <row r="1069" spans="1:9" x14ac:dyDescent="0.25">
      <c r="A1069">
        <v>1068</v>
      </c>
      <c r="B1069">
        <v>75.585313000000014</v>
      </c>
      <c r="C1069">
        <v>7.7894779999999999</v>
      </c>
      <c r="D1069">
        <v>71.000566000000006</v>
      </c>
      <c r="E1069">
        <v>9.2316979999999997</v>
      </c>
    </row>
    <row r="1070" spans="1:9" x14ac:dyDescent="0.25">
      <c r="A1070">
        <v>1069</v>
      </c>
      <c r="B1070">
        <v>75.688539000000006</v>
      </c>
      <c r="C1070">
        <v>7.7592280000000002</v>
      </c>
      <c r="D1070">
        <v>71.018810000000002</v>
      </c>
      <c r="E1070">
        <v>9.2299450000000007</v>
      </c>
    </row>
    <row r="1071" spans="1:9" x14ac:dyDescent="0.25">
      <c r="A1071">
        <v>1070</v>
      </c>
      <c r="D1071">
        <v>71.030096</v>
      </c>
      <c r="E1071">
        <v>9.2475190000000005</v>
      </c>
    </row>
    <row r="1072" spans="1:9" x14ac:dyDescent="0.25">
      <c r="A1072">
        <v>1071</v>
      </c>
      <c r="D1072">
        <v>71.015151000000003</v>
      </c>
      <c r="E1072">
        <v>9.2284520000000008</v>
      </c>
    </row>
    <row r="1073" spans="1:9" x14ac:dyDescent="0.25">
      <c r="A1073">
        <v>1072</v>
      </c>
      <c r="D1073">
        <v>71.046536000000003</v>
      </c>
      <c r="E1073">
        <v>9.1821719999999996</v>
      </c>
    </row>
    <row r="1074" spans="1:9" x14ac:dyDescent="0.25">
      <c r="A1074">
        <v>1073</v>
      </c>
      <c r="D1074">
        <v>71.05168900000001</v>
      </c>
      <c r="E1074">
        <v>9.2141249999999992</v>
      </c>
    </row>
    <row r="1075" spans="1:9" x14ac:dyDescent="0.25">
      <c r="A1075">
        <v>1074</v>
      </c>
      <c r="D1075">
        <v>71.022366000000005</v>
      </c>
      <c r="E1075">
        <v>9.2592700000000008</v>
      </c>
      <c r="F1075">
        <v>68.895835000000005</v>
      </c>
      <c r="G1075">
        <v>6.395105</v>
      </c>
    </row>
    <row r="1076" spans="1:9" x14ac:dyDescent="0.25">
      <c r="A1076">
        <v>1075</v>
      </c>
      <c r="F1076">
        <v>68.908366999999998</v>
      </c>
      <c r="G1076">
        <v>6.389894</v>
      </c>
    </row>
    <row r="1077" spans="1:9" x14ac:dyDescent="0.25">
      <c r="A1077">
        <v>1076</v>
      </c>
      <c r="F1077">
        <v>68.947311000000013</v>
      </c>
      <c r="G1077">
        <v>6.346368</v>
      </c>
      <c r="H1077">
        <v>67.861259000000018</v>
      </c>
      <c r="I1077">
        <v>10.522159</v>
      </c>
    </row>
    <row r="1078" spans="1:9" x14ac:dyDescent="0.25">
      <c r="A1078">
        <v>1077</v>
      </c>
      <c r="F1078">
        <v>68.899944000000005</v>
      </c>
      <c r="G1078">
        <v>6.3152629999999998</v>
      </c>
      <c r="H1078">
        <v>67.875106000000017</v>
      </c>
      <c r="I1078">
        <v>10.573</v>
      </c>
    </row>
    <row r="1079" spans="1:9" x14ac:dyDescent="0.25">
      <c r="A1079">
        <v>1078</v>
      </c>
      <c r="F1079">
        <v>68.925842000000017</v>
      </c>
      <c r="G1079">
        <v>6.2948950000000004</v>
      </c>
      <c r="H1079">
        <v>67.878105000000005</v>
      </c>
      <c r="I1079">
        <v>10.571315999999999</v>
      </c>
    </row>
    <row r="1080" spans="1:9" x14ac:dyDescent="0.25">
      <c r="A1080">
        <v>1079</v>
      </c>
      <c r="F1080">
        <v>68.902679000000006</v>
      </c>
      <c r="G1080">
        <v>6.2886309999999996</v>
      </c>
      <c r="H1080">
        <v>67.886947000000006</v>
      </c>
      <c r="I1080">
        <v>10.614316000000001</v>
      </c>
    </row>
    <row r="1081" spans="1:9" x14ac:dyDescent="0.25">
      <c r="A1081">
        <v>1080</v>
      </c>
      <c r="F1081">
        <v>68.897315000000006</v>
      </c>
      <c r="G1081">
        <v>6.3035259999999997</v>
      </c>
      <c r="H1081">
        <v>67.882526000000013</v>
      </c>
      <c r="I1081">
        <v>10.637368</v>
      </c>
    </row>
    <row r="1082" spans="1:9" x14ac:dyDescent="0.25">
      <c r="A1082">
        <v>1081</v>
      </c>
      <c r="F1082">
        <v>68.844947000000005</v>
      </c>
      <c r="G1082">
        <v>6.303579</v>
      </c>
      <c r="H1082">
        <v>67.925628000000017</v>
      </c>
      <c r="I1082">
        <v>10.602</v>
      </c>
    </row>
    <row r="1083" spans="1:9" x14ac:dyDescent="0.25">
      <c r="A1083">
        <v>1082</v>
      </c>
      <c r="B1083">
        <v>53.22304900000001</v>
      </c>
      <c r="C1083">
        <v>8.1920529999999996</v>
      </c>
      <c r="F1083">
        <v>68.908366999999998</v>
      </c>
      <c r="G1083">
        <v>6.389894</v>
      </c>
      <c r="H1083">
        <v>67.970890000000011</v>
      </c>
      <c r="I1083">
        <v>10.649578999999999</v>
      </c>
    </row>
    <row r="1084" spans="1:9" x14ac:dyDescent="0.25">
      <c r="A1084">
        <v>1083</v>
      </c>
      <c r="B1084">
        <v>53.169578000000008</v>
      </c>
      <c r="C1084">
        <v>8.2343679999999999</v>
      </c>
      <c r="H1084">
        <v>68.015838000000002</v>
      </c>
      <c r="I1084">
        <v>10.653632</v>
      </c>
    </row>
    <row r="1085" spans="1:9" x14ac:dyDescent="0.25">
      <c r="A1085">
        <v>1084</v>
      </c>
      <c r="B1085">
        <v>53.21694500000001</v>
      </c>
      <c r="C1085">
        <v>8.2065789999999996</v>
      </c>
      <c r="H1085">
        <v>67.901260000000008</v>
      </c>
      <c r="I1085">
        <v>10.55879</v>
      </c>
    </row>
    <row r="1086" spans="1:9" x14ac:dyDescent="0.25">
      <c r="A1086">
        <v>1085</v>
      </c>
      <c r="B1086">
        <v>53.213314000000011</v>
      </c>
      <c r="C1086">
        <v>8.1958950000000002</v>
      </c>
    </row>
    <row r="1087" spans="1:9" x14ac:dyDescent="0.25">
      <c r="A1087">
        <v>1086</v>
      </c>
      <c r="B1087">
        <v>53.14268400000001</v>
      </c>
      <c r="C1087">
        <v>8.1998420000000003</v>
      </c>
    </row>
    <row r="1088" spans="1:9" x14ac:dyDescent="0.25">
      <c r="A1088">
        <v>1087</v>
      </c>
      <c r="B1088">
        <v>53.124683000000012</v>
      </c>
      <c r="C1088">
        <v>8.2147889999999997</v>
      </c>
    </row>
    <row r="1089" spans="1:9" x14ac:dyDescent="0.25">
      <c r="A1089">
        <v>1088</v>
      </c>
      <c r="B1089">
        <v>53.115421000000005</v>
      </c>
      <c r="C1089">
        <v>8.2541580000000003</v>
      </c>
      <c r="D1089">
        <v>46.582527000000006</v>
      </c>
      <c r="E1089">
        <v>10.026263</v>
      </c>
    </row>
    <row r="1090" spans="1:9" x14ac:dyDescent="0.25">
      <c r="A1090">
        <v>1089</v>
      </c>
      <c r="B1090">
        <v>53.123630000000006</v>
      </c>
      <c r="C1090">
        <v>8.2293160000000007</v>
      </c>
      <c r="D1090">
        <v>46.556526000000005</v>
      </c>
      <c r="E1090">
        <v>10.023894</v>
      </c>
    </row>
    <row r="1091" spans="1:9" x14ac:dyDescent="0.25">
      <c r="A1091">
        <v>1090</v>
      </c>
      <c r="B1091">
        <v>53.22304900000001</v>
      </c>
      <c r="C1091">
        <v>8.1920529999999996</v>
      </c>
      <c r="D1091">
        <v>46.54720600000001</v>
      </c>
      <c r="E1091">
        <v>10.012579000000001</v>
      </c>
    </row>
    <row r="1092" spans="1:9" x14ac:dyDescent="0.25">
      <c r="A1092">
        <v>1091</v>
      </c>
      <c r="D1092">
        <v>46.536102000000007</v>
      </c>
      <c r="E1092">
        <v>10.012157999999999</v>
      </c>
    </row>
    <row r="1093" spans="1:9" x14ac:dyDescent="0.25">
      <c r="A1093">
        <v>1092</v>
      </c>
      <c r="D1093">
        <v>46.548683000000011</v>
      </c>
      <c r="E1093">
        <v>9.9930000000000003</v>
      </c>
    </row>
    <row r="1094" spans="1:9" x14ac:dyDescent="0.25">
      <c r="A1094">
        <v>1093</v>
      </c>
      <c r="D1094">
        <v>46.567050000000009</v>
      </c>
      <c r="E1094">
        <v>10.001946999999999</v>
      </c>
    </row>
    <row r="1095" spans="1:9" x14ac:dyDescent="0.25">
      <c r="A1095">
        <v>1094</v>
      </c>
      <c r="D1095">
        <v>46.53768500000001</v>
      </c>
      <c r="E1095">
        <v>9.9983160000000009</v>
      </c>
    </row>
    <row r="1096" spans="1:9" x14ac:dyDescent="0.25">
      <c r="A1096">
        <v>1095</v>
      </c>
      <c r="D1096">
        <v>46.522945000000007</v>
      </c>
      <c r="E1096">
        <v>9.9858429999999991</v>
      </c>
      <c r="F1096">
        <v>48.280788000000008</v>
      </c>
      <c r="G1096">
        <v>6.4498420000000003</v>
      </c>
    </row>
    <row r="1097" spans="1:9" x14ac:dyDescent="0.25">
      <c r="A1097">
        <v>1096</v>
      </c>
      <c r="D1097">
        <v>46.583999000000006</v>
      </c>
      <c r="E1097">
        <v>9.9738430000000005</v>
      </c>
      <c r="F1097">
        <v>48.29315900000001</v>
      </c>
      <c r="G1097">
        <v>6.5912110000000004</v>
      </c>
    </row>
    <row r="1098" spans="1:9" x14ac:dyDescent="0.25">
      <c r="A1098">
        <v>1097</v>
      </c>
      <c r="D1098">
        <v>46.582527000000006</v>
      </c>
      <c r="E1098">
        <v>10.026263</v>
      </c>
      <c r="F1098">
        <v>48.290103000000009</v>
      </c>
      <c r="G1098">
        <v>6.6015790000000001</v>
      </c>
      <c r="H1098">
        <v>46.871627000000011</v>
      </c>
      <c r="I1098">
        <v>10.488526</v>
      </c>
    </row>
    <row r="1099" spans="1:9" x14ac:dyDescent="0.25">
      <c r="A1099">
        <v>1098</v>
      </c>
      <c r="F1099">
        <v>48.31510500000001</v>
      </c>
      <c r="G1099">
        <v>6.6156319999999997</v>
      </c>
      <c r="H1099">
        <v>46.871627000000011</v>
      </c>
      <c r="I1099">
        <v>10.488526</v>
      </c>
    </row>
    <row r="1100" spans="1:9" x14ac:dyDescent="0.25">
      <c r="A1100">
        <v>1099</v>
      </c>
      <c r="F1100">
        <v>48.283420000000007</v>
      </c>
      <c r="G1100">
        <v>6.6204210000000003</v>
      </c>
      <c r="H1100">
        <v>46.813629000000006</v>
      </c>
      <c r="I1100">
        <v>10.517315999999999</v>
      </c>
    </row>
    <row r="1101" spans="1:9" x14ac:dyDescent="0.25">
      <c r="A1101">
        <v>1100</v>
      </c>
      <c r="F1101">
        <v>48.217262000000005</v>
      </c>
      <c r="G1101">
        <v>6.5946309999999997</v>
      </c>
      <c r="H1101">
        <v>46.803104000000012</v>
      </c>
      <c r="I1101">
        <v>10.488947</v>
      </c>
    </row>
    <row r="1102" spans="1:9" x14ac:dyDescent="0.25">
      <c r="A1102">
        <v>1101</v>
      </c>
      <c r="F1102">
        <v>48.233207000000007</v>
      </c>
      <c r="G1102">
        <v>6.615316</v>
      </c>
      <c r="H1102">
        <v>46.811313000000006</v>
      </c>
      <c r="I1102">
        <v>10.50079</v>
      </c>
    </row>
    <row r="1103" spans="1:9" x14ac:dyDescent="0.25">
      <c r="A1103">
        <v>1102</v>
      </c>
      <c r="B1103">
        <v>33.287368000000008</v>
      </c>
      <c r="C1103">
        <v>8.4244210000000006</v>
      </c>
      <c r="F1103">
        <v>48.22084000000001</v>
      </c>
      <c r="G1103">
        <v>6.6189479999999996</v>
      </c>
      <c r="H1103">
        <v>46.78841700000001</v>
      </c>
      <c r="I1103">
        <v>10.536263</v>
      </c>
    </row>
    <row r="1104" spans="1:9" x14ac:dyDescent="0.25">
      <c r="A1104">
        <v>1103</v>
      </c>
      <c r="B1104">
        <v>33.268211000000008</v>
      </c>
      <c r="C1104">
        <v>8.4782639999999994</v>
      </c>
      <c r="F1104">
        <v>48.195686000000009</v>
      </c>
      <c r="G1104">
        <v>6.6070520000000004</v>
      </c>
      <c r="H1104">
        <v>46.776313000000009</v>
      </c>
      <c r="I1104">
        <v>10.533948000000001</v>
      </c>
    </row>
    <row r="1105" spans="1:9" x14ac:dyDescent="0.25">
      <c r="A1105">
        <v>1104</v>
      </c>
      <c r="B1105">
        <v>33.277208000000009</v>
      </c>
      <c r="C1105">
        <v>8.4639469999999992</v>
      </c>
      <c r="F1105">
        <v>48.142368000000012</v>
      </c>
      <c r="G1105">
        <v>6.5725790000000002</v>
      </c>
      <c r="H1105">
        <v>46.776050000000005</v>
      </c>
      <c r="I1105">
        <v>10.531473999999999</v>
      </c>
    </row>
    <row r="1106" spans="1:9" x14ac:dyDescent="0.25">
      <c r="A1106">
        <v>1105</v>
      </c>
      <c r="B1106">
        <v>33.323316000000005</v>
      </c>
      <c r="C1106">
        <v>8.4400010000000005</v>
      </c>
      <c r="F1106">
        <v>48.29315900000001</v>
      </c>
      <c r="G1106">
        <v>6.5912110000000004</v>
      </c>
      <c r="H1106">
        <v>46.784633000000007</v>
      </c>
      <c r="I1106">
        <v>10.508895000000001</v>
      </c>
    </row>
    <row r="1107" spans="1:9" x14ac:dyDescent="0.25">
      <c r="A1107">
        <v>1106</v>
      </c>
      <c r="B1107">
        <v>33.307157000000004</v>
      </c>
      <c r="C1107">
        <v>8.4392619999999994</v>
      </c>
      <c r="F1107">
        <v>48.29315900000001</v>
      </c>
      <c r="G1107">
        <v>6.5912110000000004</v>
      </c>
      <c r="H1107">
        <v>46.791576000000006</v>
      </c>
      <c r="I1107">
        <v>10.505948</v>
      </c>
    </row>
    <row r="1108" spans="1:9" x14ac:dyDescent="0.25">
      <c r="A1108">
        <v>1107</v>
      </c>
      <c r="B1108">
        <v>33.293842000000012</v>
      </c>
      <c r="C1108">
        <v>8.3979999999999997</v>
      </c>
      <c r="H1108">
        <v>46.837104000000011</v>
      </c>
      <c r="I1108">
        <v>10.548368</v>
      </c>
    </row>
    <row r="1109" spans="1:9" x14ac:dyDescent="0.25">
      <c r="A1109">
        <v>1108</v>
      </c>
      <c r="B1109">
        <v>33.294263000000008</v>
      </c>
      <c r="C1109">
        <v>8.3684220000000007</v>
      </c>
      <c r="H1109">
        <v>46.772945000000007</v>
      </c>
      <c r="I1109">
        <v>10.564368999999999</v>
      </c>
    </row>
    <row r="1110" spans="1:9" x14ac:dyDescent="0.25">
      <c r="A1110">
        <v>1109</v>
      </c>
      <c r="B1110">
        <v>33.253208000000008</v>
      </c>
      <c r="C1110">
        <v>8.3789470000000001</v>
      </c>
      <c r="H1110">
        <v>46.871627000000011</v>
      </c>
      <c r="I1110">
        <v>10.488526</v>
      </c>
    </row>
    <row r="1111" spans="1:9" x14ac:dyDescent="0.25">
      <c r="A1111">
        <v>1110</v>
      </c>
      <c r="B1111">
        <v>33.233526000000012</v>
      </c>
      <c r="C1111">
        <v>8.4151050000000005</v>
      </c>
      <c r="D1111">
        <v>27.851526000000007</v>
      </c>
      <c r="E1111">
        <v>10.079841999999999</v>
      </c>
    </row>
    <row r="1112" spans="1:9" x14ac:dyDescent="0.25">
      <c r="A1112">
        <v>1111</v>
      </c>
      <c r="B1112">
        <v>33.206790000000012</v>
      </c>
      <c r="C1112">
        <v>8.4177370000000007</v>
      </c>
      <c r="D1112">
        <v>27.867052000000008</v>
      </c>
      <c r="E1112">
        <v>10.066684</v>
      </c>
    </row>
    <row r="1113" spans="1:9" x14ac:dyDescent="0.25">
      <c r="A1113">
        <v>1112</v>
      </c>
      <c r="B1113">
        <v>33.199050000000007</v>
      </c>
      <c r="C1113">
        <v>8.3719999999999999</v>
      </c>
      <c r="D1113">
        <v>27.863262000000006</v>
      </c>
      <c r="E1113">
        <v>10.082526</v>
      </c>
    </row>
    <row r="1114" spans="1:9" x14ac:dyDescent="0.25">
      <c r="A1114">
        <v>1113</v>
      </c>
      <c r="B1114">
        <v>33.207632000000004</v>
      </c>
      <c r="C1114">
        <v>8.3652110000000004</v>
      </c>
      <c r="D1114">
        <v>27.829999000000008</v>
      </c>
      <c r="E1114">
        <v>10.093999999999999</v>
      </c>
    </row>
    <row r="1115" spans="1:9" x14ac:dyDescent="0.25">
      <c r="A1115">
        <v>1114</v>
      </c>
      <c r="B1115">
        <v>33.200840000000007</v>
      </c>
      <c r="C1115">
        <v>8.4281050000000004</v>
      </c>
      <c r="D1115">
        <v>27.81510500000001</v>
      </c>
      <c r="E1115">
        <v>10.111053</v>
      </c>
    </row>
    <row r="1116" spans="1:9" x14ac:dyDescent="0.25">
      <c r="A1116">
        <v>1115</v>
      </c>
      <c r="B1116">
        <v>33.287368000000008</v>
      </c>
      <c r="C1116">
        <v>8.4244210000000006</v>
      </c>
      <c r="D1116">
        <v>27.799631000000005</v>
      </c>
      <c r="E1116">
        <v>10.088632</v>
      </c>
    </row>
    <row r="1117" spans="1:9" x14ac:dyDescent="0.25">
      <c r="A1117">
        <v>1116</v>
      </c>
      <c r="B1117">
        <v>33.287368000000008</v>
      </c>
      <c r="C1117">
        <v>8.4244210000000006</v>
      </c>
      <c r="D1117">
        <v>27.799104000000007</v>
      </c>
      <c r="E1117">
        <v>10.092790000000001</v>
      </c>
    </row>
    <row r="1118" spans="1:9" x14ac:dyDescent="0.25">
      <c r="A1118">
        <v>1117</v>
      </c>
      <c r="D1118">
        <v>27.825840000000007</v>
      </c>
      <c r="E1118">
        <v>10.100789000000001</v>
      </c>
    </row>
    <row r="1119" spans="1:9" x14ac:dyDescent="0.25">
      <c r="A1119">
        <v>1118</v>
      </c>
      <c r="D1119">
        <v>27.857366000000013</v>
      </c>
      <c r="E1119">
        <v>10.099105</v>
      </c>
      <c r="F1119">
        <v>31.79194600000001</v>
      </c>
      <c r="G1119">
        <v>6.5232109999999999</v>
      </c>
    </row>
    <row r="1120" spans="1:9" x14ac:dyDescent="0.25">
      <c r="A1120">
        <v>1119</v>
      </c>
      <c r="D1120">
        <v>27.886316000000008</v>
      </c>
      <c r="E1120">
        <v>10.100578000000001</v>
      </c>
      <c r="F1120">
        <v>31.774999000000008</v>
      </c>
      <c r="G1120">
        <v>6.5243679999999999</v>
      </c>
    </row>
    <row r="1121" spans="1:11" x14ac:dyDescent="0.25">
      <c r="A1121">
        <v>1120</v>
      </c>
      <c r="D1121">
        <v>27.845788000000013</v>
      </c>
      <c r="E1121">
        <v>10.114000000000001</v>
      </c>
      <c r="F1121">
        <v>31.78068300000001</v>
      </c>
      <c r="G1121">
        <v>6.5052099999999999</v>
      </c>
    </row>
    <row r="1122" spans="1:11" x14ac:dyDescent="0.25">
      <c r="A1122">
        <v>1121</v>
      </c>
      <c r="D1122">
        <v>27.822683000000012</v>
      </c>
      <c r="E1122">
        <v>10.092369</v>
      </c>
      <c r="F1122">
        <v>31.783735000000007</v>
      </c>
      <c r="G1122">
        <v>6.4988950000000001</v>
      </c>
    </row>
    <row r="1123" spans="1:11" x14ac:dyDescent="0.25">
      <c r="A1123">
        <v>1122</v>
      </c>
      <c r="D1123">
        <v>27.796106000000009</v>
      </c>
      <c r="E1123">
        <v>10.032209999999999</v>
      </c>
      <c r="F1123">
        <v>31.782209000000009</v>
      </c>
      <c r="G1123">
        <v>6.4856309999999997</v>
      </c>
    </row>
    <row r="1124" spans="1:11" x14ac:dyDescent="0.25">
      <c r="A1124">
        <v>1123</v>
      </c>
      <c r="D1124">
        <v>27.781631000000004</v>
      </c>
      <c r="E1124">
        <v>10.056842</v>
      </c>
      <c r="F1124">
        <v>31.780052000000012</v>
      </c>
      <c r="G1124">
        <v>6.4727899999999998</v>
      </c>
      <c r="H1124">
        <v>29.665683000000008</v>
      </c>
      <c r="I1124">
        <v>10.296578</v>
      </c>
    </row>
    <row r="1125" spans="1:11" x14ac:dyDescent="0.25">
      <c r="A1125">
        <v>1124</v>
      </c>
      <c r="D1125">
        <v>27.773946000000009</v>
      </c>
      <c r="E1125">
        <v>10.109209999999999</v>
      </c>
      <c r="F1125">
        <v>31.78426300000001</v>
      </c>
      <c r="G1125">
        <v>6.4681050000000004</v>
      </c>
      <c r="H1125">
        <v>29.665683000000008</v>
      </c>
      <c r="I1125">
        <v>10.296578</v>
      </c>
    </row>
    <row r="1126" spans="1:11" x14ac:dyDescent="0.25">
      <c r="A1126">
        <v>1125</v>
      </c>
      <c r="D1126">
        <v>27.851526000000007</v>
      </c>
      <c r="E1126">
        <v>10.079841999999999</v>
      </c>
      <c r="F1126">
        <v>31.793315000000007</v>
      </c>
      <c r="G1126">
        <v>6.465789</v>
      </c>
      <c r="H1126">
        <v>29.665683000000008</v>
      </c>
      <c r="I1126">
        <v>10.296578</v>
      </c>
    </row>
    <row r="1127" spans="1:11" x14ac:dyDescent="0.25">
      <c r="A1127">
        <v>1126</v>
      </c>
      <c r="D1127">
        <v>27.851526000000007</v>
      </c>
      <c r="E1127">
        <v>10.079841999999999</v>
      </c>
      <c r="F1127">
        <v>31.759157000000009</v>
      </c>
      <c r="G1127">
        <v>6.4503680000000001</v>
      </c>
      <c r="H1127">
        <v>29.665683000000008</v>
      </c>
      <c r="I1127">
        <v>10.296578</v>
      </c>
    </row>
    <row r="1128" spans="1:11" x14ac:dyDescent="0.25">
      <c r="A1128">
        <v>1127</v>
      </c>
      <c r="F1128">
        <v>31.79194600000001</v>
      </c>
      <c r="G1128">
        <v>6.5232109999999999</v>
      </c>
      <c r="H1128">
        <v>29.665683000000008</v>
      </c>
      <c r="I1128">
        <v>10.296578</v>
      </c>
    </row>
    <row r="1129" spans="1:11" x14ac:dyDescent="0.25">
      <c r="A1129">
        <v>1128</v>
      </c>
      <c r="F1129">
        <v>31.758735000000009</v>
      </c>
      <c r="G1129">
        <v>6.4931580000000002</v>
      </c>
      <c r="H1129">
        <v>29.665683000000008</v>
      </c>
      <c r="I1129">
        <v>10.296578</v>
      </c>
      <c r="J1129">
        <v>39.224632000000007</v>
      </c>
      <c r="K1129">
        <v>13.551579</v>
      </c>
    </row>
    <row r="1130" spans="1:11" x14ac:dyDescent="0.25">
      <c r="A1130">
        <v>1129</v>
      </c>
    </row>
    <row r="1131" spans="1:11" x14ac:dyDescent="0.25">
      <c r="A1131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0F3-81F2-4B6C-B0F9-CA1D772243F7}">
  <dimension ref="A1:DV1005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19" width="12" bestFit="1" customWidth="1"/>
    <col min="20" max="20" width="11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3" width="9" bestFit="1" customWidth="1"/>
    <col min="104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292</v>
      </c>
      <c r="K1">
        <v>97.058823529411768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307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305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293</v>
      </c>
      <c r="K2">
        <v>92.972972972972983</v>
      </c>
      <c r="M2" t="s">
        <v>291</v>
      </c>
      <c r="N2">
        <v>170</v>
      </c>
      <c r="R2" t="s">
        <v>236</v>
      </c>
      <c r="S2">
        <v>8.094117647058828E-2</v>
      </c>
      <c r="T2">
        <v>1.5014669703327641E-2</v>
      </c>
      <c r="W2" t="s">
        <v>221</v>
      </c>
      <c r="X2">
        <f>AVERAGE(Coordination!AT:AT)</f>
        <v>0.55814697697420812</v>
      </c>
      <c r="Y2">
        <f>STDEV(Coordination!AT:AT)</f>
        <v>0.23878221540068947</v>
      </c>
      <c r="Z2" t="s">
        <v>224</v>
      </c>
      <c r="AA2">
        <f>AVERAGE(Coordination!AW:AW)</f>
        <v>0.45889746907192358</v>
      </c>
      <c r="AB2">
        <f>STDEV(Coordination!AW:AW)</f>
        <v>0.23736603801378126</v>
      </c>
      <c r="AC2" t="s">
        <v>227</v>
      </c>
      <c r="AD2">
        <f>AVERAGE(Coordination!AZ:AZ)</f>
        <v>0.52548494689858194</v>
      </c>
      <c r="AE2">
        <f>STDEV(Coordination!AZ:AZ)</f>
        <v>9.9024825513885945E-2</v>
      </c>
      <c r="AF2" t="s">
        <v>230</v>
      </c>
      <c r="AG2">
        <f>AVERAGE(Coordination!BC:BC)</f>
        <v>0.53282797210603183</v>
      </c>
      <c r="AH2">
        <f>STDEV(Coordination!BC:BC)</f>
        <v>0.20199708813104961</v>
      </c>
      <c r="AK2" t="s">
        <v>308</v>
      </c>
      <c r="AL2">
        <f>AVERAGE(Coordination!BQ:BQ)</f>
        <v>0.26844772885390739</v>
      </c>
      <c r="AM2">
        <f>STDEV(Coordination!BQ:BQ)</f>
        <v>7.4117989028548506E-2</v>
      </c>
      <c r="AN2" t="s">
        <v>311</v>
      </c>
      <c r="AO2">
        <f>AVERAGE(Coordination!BT:BT)</f>
        <v>0.27633961240466981</v>
      </c>
      <c r="AP2">
        <f>STDEV(Coordination!BT:BT)</f>
        <v>8.2638935046671497E-2</v>
      </c>
      <c r="AQ2" t="s">
        <v>314</v>
      </c>
      <c r="AR2">
        <f>AVERAGE(Coordination!BW:BW)</f>
        <v>0.41161001829661847</v>
      </c>
      <c r="AS2">
        <f>STDEV(Coordination!BW:BW)</f>
        <v>4.9677911912649066E-2</v>
      </c>
      <c r="AT2" t="s">
        <v>317</v>
      </c>
      <c r="AU2">
        <f>AVERAGE(Coordination!BZ:BZ)</f>
        <v>0.3176921111483258</v>
      </c>
      <c r="AV2">
        <f>STDEV(Coordination!BZ:BZ)</f>
        <v>8.8545868135328651E-2</v>
      </c>
      <c r="AX2" t="s">
        <v>103</v>
      </c>
      <c r="AY2">
        <f>AVERAGE(Cycle!$CL:$CL)</f>
        <v>8.8636363636363633</v>
      </c>
      <c r="AZ2">
        <f>STDEV(Cycle!$CL:$CL)</f>
        <v>1.6925405301170164</v>
      </c>
      <c r="BA2" t="s">
        <v>104</v>
      </c>
      <c r="BB2">
        <f>AVERAGE(Cycle!$CP:$CP)</f>
        <v>9.3829787234042552</v>
      </c>
      <c r="BC2">
        <f>STDEV(Cycle!$CP:$CP)</f>
        <v>2.0594764160419805</v>
      </c>
      <c r="BD2" t="s">
        <v>105</v>
      </c>
      <c r="BE2">
        <f>AVERAGE(Cycle!$CT:$CT)</f>
        <v>8.545454545454545</v>
      </c>
      <c r="BF2">
        <f>STDEV(Cycle!$CT:$CT)</f>
        <v>1.4379336830868121</v>
      </c>
      <c r="BG2" t="s">
        <v>106</v>
      </c>
      <c r="BH2">
        <f>AVERAGE(Cycle!$CX:$CX)</f>
        <v>9.2142857142857135</v>
      </c>
      <c r="BI2">
        <f>STDEV(Cycle!$CX:$CX)</f>
        <v>1.2598047523077849</v>
      </c>
      <c r="BK2" t="s">
        <v>306</v>
      </c>
      <c r="BL2">
        <f>AVERAGE(Cycle!AO:AR)</f>
        <v>226.57847930265254</v>
      </c>
      <c r="BM2">
        <f>STDEV(Cycle!AO:AR)</f>
        <v>41.836393625727631</v>
      </c>
      <c r="BO2" t="s">
        <v>32</v>
      </c>
      <c r="BP2">
        <f>AVERAGE(Cycle!BF:BF)</f>
        <v>1.7466049777777783</v>
      </c>
      <c r="BQ2">
        <f>STDEV(Cycle!BF:BF)</f>
        <v>0.5431800967789534</v>
      </c>
      <c r="BS2" t="s">
        <v>206</v>
      </c>
      <c r="BT2">
        <v>24</v>
      </c>
      <c r="BU2">
        <v>2.42914979757085</v>
      </c>
      <c r="BV2">
        <v>0.12</v>
      </c>
      <c r="BX2" t="s">
        <v>140</v>
      </c>
      <c r="BY2">
        <f>AVERAGE(Cycle!DC:DC)</f>
        <v>55.989989177489178</v>
      </c>
      <c r="BZ2">
        <f>STDEV(Cycle!DC:DC)</f>
        <v>13.258580376259113</v>
      </c>
      <c r="CA2" t="s">
        <v>143</v>
      </c>
      <c r="CB2">
        <f>AVERAGE(Cycle!DF:DF)</f>
        <v>55.191831977546251</v>
      </c>
      <c r="CC2">
        <f>STDEV(Cycle!DF:DF)</f>
        <v>15.493959309506625</v>
      </c>
      <c r="CD2" t="s">
        <v>146</v>
      </c>
      <c r="CE2">
        <f>AVERAGE(Cycle!DI:DI)</f>
        <v>34.539111681968834</v>
      </c>
      <c r="CF2">
        <f>STDEV(Cycle!DI:DI)</f>
        <v>10.503756473777488</v>
      </c>
      <c r="CG2" t="s">
        <v>149</v>
      </c>
      <c r="CH2">
        <f>AVERAGE(Cycle!DL:DL)</f>
        <v>44.877683292317442</v>
      </c>
      <c r="CI2">
        <f>STDEV(Cycle!DL:DL)</f>
        <v>10.407881625944389</v>
      </c>
      <c r="CK2" t="s">
        <v>152</v>
      </c>
      <c r="CL2">
        <f>AVERAGE(Cycle!DP:DP)</f>
        <v>37.119408369408362</v>
      </c>
      <c r="CM2">
        <f>STDEV(Cycle!DP:DP)</f>
        <v>16.061020510379809</v>
      </c>
      <c r="CN2" t="s">
        <v>155</v>
      </c>
      <c r="CO2">
        <f>AVERAGE(Cycle!DS:DS)</f>
        <v>34.441076237071236</v>
      </c>
      <c r="CP2">
        <f>STDEV(Cycle!DS:DS)</f>
        <v>16.88297365902892</v>
      </c>
      <c r="CQ2" t="s">
        <v>158</v>
      </c>
      <c r="CR2">
        <f>AVERAGE(Cycle!DV:DV)</f>
        <v>3.345959595959596</v>
      </c>
      <c r="CS2">
        <f>STDEV(Cycle!DV:DV)</f>
        <v>7.9719114961311579</v>
      </c>
      <c r="CT2" t="s">
        <v>161</v>
      </c>
      <c r="CU2">
        <f>AVERAGE(Cycle!DY:DY)</f>
        <v>22.983081733081733</v>
      </c>
      <c r="CV2">
        <f>STDEV(Cycle!DY:DY)</f>
        <v>23.814381564994967</v>
      </c>
      <c r="CX2" t="s">
        <v>176</v>
      </c>
      <c r="CY2">
        <f>AVERAGE(Cycle!BV:BV)/200</f>
        <v>3.5499999999999997E-2</v>
      </c>
      <c r="CZ2">
        <f>STDEV(Cycle!BV:BV)/200</f>
        <v>9.7927236199862114E-3</v>
      </c>
      <c r="DA2" t="s">
        <v>177</v>
      </c>
      <c r="DB2">
        <f>AVERAGE(Cycle!BZ:BZ)/200</f>
        <v>3.4523809523809526E-2</v>
      </c>
      <c r="DC2">
        <f>STDEV(Cycle!BZ:BZ)/200</f>
        <v>1.0581249166050931E-2</v>
      </c>
      <c r="DD2" t="s">
        <v>178</v>
      </c>
      <c r="DE2">
        <f>AVERAGE(Cycle!CD:CD)/200</f>
        <v>2.2857142857142857E-2</v>
      </c>
      <c r="DF2">
        <f>STDEV(Cycle!CD:CD)/200</f>
        <v>7.9742617322367884E-3</v>
      </c>
      <c r="DG2" t="s">
        <v>179</v>
      </c>
      <c r="DH2">
        <f>AVERAGE(Cycle!CH:CH)/200</f>
        <v>2.8048780487804875E-2</v>
      </c>
      <c r="DI2">
        <f>STDEV(Cycle!CH:CH)/200</f>
        <v>7.5728172416617686E-3</v>
      </c>
      <c r="DK2" t="s">
        <v>192</v>
      </c>
      <c r="DL2">
        <f>AVERAGE(Cycle!CM:CM)/200</f>
        <v>1.5909090909090907E-2</v>
      </c>
      <c r="DM2">
        <f>STDEV(Cycle!CM:CM)/200</f>
        <v>6.9275928965536479E-3</v>
      </c>
      <c r="DN2" t="s">
        <v>193</v>
      </c>
      <c r="DO2">
        <f>AVERAGE(Cycle!CQ:CQ)/200</f>
        <v>1.5319148936170212E-2</v>
      </c>
      <c r="DP2">
        <f>STDEV(Cycle!CQ:CQ)/200</f>
        <v>7.4749040505074273E-3</v>
      </c>
      <c r="DQ2" t="s">
        <v>194</v>
      </c>
      <c r="DR2">
        <f>AVERAGE(Cycle!CU:CU)/200</f>
        <v>1.590909090909091E-3</v>
      </c>
      <c r="DS2">
        <f>STDEV(Cycle!CU:CU)/200</f>
        <v>4.2825670513936933E-3</v>
      </c>
      <c r="DT2" t="s">
        <v>195</v>
      </c>
      <c r="DU2">
        <f>AVERAGE(Cycle!CY:CY)/200</f>
        <v>1.1428571428571429E-2</v>
      </c>
      <c r="DV2">
        <f>STDEV(Cycle!CY:CY)/200</f>
        <v>1.3033059010750329E-2</v>
      </c>
    </row>
    <row r="3" spans="1:126" x14ac:dyDescent="0.25">
      <c r="A3">
        <v>2</v>
      </c>
      <c r="J3" t="s">
        <v>294</v>
      </c>
      <c r="K3">
        <v>101.08695652173914</v>
      </c>
      <c r="M3" t="s">
        <v>285</v>
      </c>
      <c r="N3">
        <v>67</v>
      </c>
      <c r="O3">
        <f t="shared" ref="O3:O9" si="0" xml:space="preserve"> (N3/N$2)*100</f>
        <v>39.411764705882355</v>
      </c>
      <c r="R3" t="s">
        <v>239</v>
      </c>
      <c r="S3">
        <v>34.239677744209466</v>
      </c>
      <c r="W3" t="s">
        <v>222</v>
      </c>
      <c r="X3">
        <f>AVERAGE(Coordination!AU:AU)</f>
        <v>0.46879891894909065</v>
      </c>
      <c r="Y3">
        <f>STDEV(Coordination!AU:AU)</f>
        <v>9.2316284441136015E-2</v>
      </c>
      <c r="Z3" t="s">
        <v>225</v>
      </c>
      <c r="AA3">
        <f>AVERAGE(Coordination!AX:AX)</f>
        <v>0.48549619646671932</v>
      </c>
      <c r="AB3">
        <f>STDEV(Coordination!AX:AX)</f>
        <v>0.2323994160326685</v>
      </c>
      <c r="AC3" t="s">
        <v>228</v>
      </c>
      <c r="AD3">
        <f>AVERAGE(Coordination!BA:BA)</f>
        <v>0.48842451985382401</v>
      </c>
      <c r="AE3">
        <f>STDEV(Coordination!BA:BA)</f>
        <v>0.23330518253262664</v>
      </c>
      <c r="AF3" t="s">
        <v>231</v>
      </c>
      <c r="AG3">
        <f>AVERAGE(Coordination!BD:BD)</f>
        <v>0.52110101429518763</v>
      </c>
      <c r="AH3">
        <f>STDEV(Coordination!BD:BD)</f>
        <v>0.11975754909016635</v>
      </c>
      <c r="AK3" t="s">
        <v>309</v>
      </c>
      <c r="AL3">
        <f>AVERAGE(Coordination!BR:BR)</f>
        <v>0.41553928575238641</v>
      </c>
      <c r="AM3">
        <f>STDEV(Coordination!BR:BR)</f>
        <v>4.6949336263785543E-2</v>
      </c>
      <c r="AN3" t="s">
        <v>312</v>
      </c>
      <c r="AO3">
        <f>AVERAGE(Coordination!BU:BU)</f>
        <v>0.29408165677694154</v>
      </c>
      <c r="AP3">
        <f>STDEV(Coordination!BU:BU)</f>
        <v>0.10398515901541622</v>
      </c>
      <c r="AQ3" t="s">
        <v>315</v>
      </c>
      <c r="AR3">
        <f>AVERAGE(Coordination!BX:BX)</f>
        <v>0.29716717768622275</v>
      </c>
      <c r="AS3">
        <f>STDEV(Coordination!BX:BX)</f>
        <v>0.11146287025220332</v>
      </c>
      <c r="AT3" t="s">
        <v>318</v>
      </c>
      <c r="AU3">
        <f>AVERAGE(Coordination!CA:CA)</f>
        <v>0.39849587873754866</v>
      </c>
      <c r="AV3">
        <f>STDEV(Coordination!CA:CA)</f>
        <v>6.5096780944856283E-2</v>
      </c>
      <c r="AX3" t="s">
        <v>107</v>
      </c>
      <c r="AY3">
        <f>AVERAGE(Cycle!$BU:$BU)</f>
        <v>12.625</v>
      </c>
      <c r="AZ3">
        <f>STDEV(Cycle!$BU:$BU)</f>
        <v>1.426624130686289</v>
      </c>
      <c r="BA3" t="s">
        <v>108</v>
      </c>
      <c r="BB3">
        <f>AVERAGE(Cycle!$BY:$BY)</f>
        <v>12.571428571428571</v>
      </c>
      <c r="BC3">
        <f>STDEV(Cycle!$BY:$BY)</f>
        <v>1.4839442686079907</v>
      </c>
      <c r="BD3" t="s">
        <v>109</v>
      </c>
      <c r="BE3">
        <f>AVERAGE(Cycle!$CC:$CC)</f>
        <v>13.119047619047619</v>
      </c>
      <c r="BF3">
        <f>STDEV(Cycle!$CC:$CC)</f>
        <v>1.2726461955863986</v>
      </c>
      <c r="BG3" t="s">
        <v>110</v>
      </c>
      <c r="BH3">
        <f>AVERAGE(Cycle!$CG:$CG)</f>
        <v>12.414634146341463</v>
      </c>
      <c r="BI3">
        <f>STDEV(Cycle!$CG:$CG)</f>
        <v>1.0240998426935131</v>
      </c>
      <c r="BK3" t="s">
        <v>302</v>
      </c>
      <c r="BL3">
        <v>224.34521197056631</v>
      </c>
      <c r="BO3" t="s">
        <v>33</v>
      </c>
      <c r="BP3">
        <f>AVERAGE(Cycle!BG:BG)</f>
        <v>4.1674293478260864</v>
      </c>
      <c r="BQ3">
        <f>STDEV(Cycle!BG:BG)</f>
        <v>0.65008356171544579</v>
      </c>
      <c r="BS3" t="s">
        <v>207</v>
      </c>
      <c r="BT3">
        <v>352</v>
      </c>
      <c r="BU3">
        <v>35.627530364372468</v>
      </c>
      <c r="BV3">
        <v>1.76</v>
      </c>
      <c r="BX3" t="s">
        <v>141</v>
      </c>
      <c r="BY3">
        <f>AVERAGE(Cycle!DD:DD)</f>
        <v>36.758564352314337</v>
      </c>
      <c r="BZ3">
        <f>STDEV(Cycle!DD:DD)</f>
        <v>7.4774669590135048</v>
      </c>
      <c r="CA3" t="s">
        <v>144</v>
      </c>
      <c r="CB3">
        <f>AVERAGE(Cycle!DG:DG)</f>
        <v>50.985998128855272</v>
      </c>
      <c r="CC3">
        <f>STDEV(Cycle!DG:DG)</f>
        <v>14.575106565043622</v>
      </c>
      <c r="CD3" t="s">
        <v>147</v>
      </c>
      <c r="CE3">
        <f>AVERAGE(Cycle!DJ:DJ)</f>
        <v>49.514810586239157</v>
      </c>
      <c r="CF3">
        <f>STDEV(Cycle!DJ:DJ)</f>
        <v>14.267647182436081</v>
      </c>
      <c r="CG3" t="s">
        <v>150</v>
      </c>
      <c r="CH3">
        <f>AVERAGE(Cycle!DM:DM)</f>
        <v>34.052492223223929</v>
      </c>
      <c r="CI3">
        <f>STDEV(Cycle!DM:DM)</f>
        <v>11.161135016813432</v>
      </c>
      <c r="CK3" t="s">
        <v>153</v>
      </c>
      <c r="CL3">
        <f>AVERAGE(Cycle!DQ:DQ)</f>
        <v>2.9608585858585856</v>
      </c>
      <c r="CM3">
        <f>STDEV(Cycle!DQ:DQ)</f>
        <v>6.8579740973758208</v>
      </c>
      <c r="CN3" t="s">
        <v>156</v>
      </c>
      <c r="CO3">
        <f>AVERAGE(Cycle!DT:DT)</f>
        <v>26.394160352232937</v>
      </c>
      <c r="CP3">
        <f>STDEV(Cycle!DT:DT)</f>
        <v>23.926559529626456</v>
      </c>
      <c r="CQ3" t="s">
        <v>159</v>
      </c>
      <c r="CR3">
        <f>AVERAGE(Cycle!DW:DW)</f>
        <v>28.913075560802834</v>
      </c>
      <c r="CS3">
        <f>STDEV(Cycle!DW:DW)</f>
        <v>26.715231081437064</v>
      </c>
      <c r="CT3" t="s">
        <v>162</v>
      </c>
      <c r="CU3">
        <f>AVERAGE(Cycle!DZ:DZ)</f>
        <v>8.5124135124135112</v>
      </c>
      <c r="CV3">
        <f>STDEV(Cycle!DZ:DZ)</f>
        <v>10.550584334050811</v>
      </c>
      <c r="CX3" t="s">
        <v>180</v>
      </c>
      <c r="CY3">
        <f>AVERAGE(Cycle!BW:BW)/200</f>
        <v>2.35E-2</v>
      </c>
      <c r="CZ3">
        <f>STDEV(Cycle!BW:BW)/200</f>
        <v>6.7177529820770512E-3</v>
      </c>
      <c r="DA3" t="s">
        <v>181</v>
      </c>
      <c r="DB3">
        <f>AVERAGE(Cycle!CA:CA)/200</f>
        <v>3.2500000000000001E-2</v>
      </c>
      <c r="DC3">
        <f>STDEV(Cycle!CA:CA)/200</f>
        <v>1.1436462867811414E-2</v>
      </c>
      <c r="DD3" t="s">
        <v>182</v>
      </c>
      <c r="DE3">
        <f>AVERAGE(Cycle!CE:CE)/200</f>
        <v>3.273809523809524E-2</v>
      </c>
      <c r="DF3">
        <f>STDEV(Cycle!CE:CE)/200</f>
        <v>1.0774992555731737E-2</v>
      </c>
      <c r="DG3" t="s">
        <v>183</v>
      </c>
      <c r="DH3">
        <f>AVERAGE(Cycle!CI:CI)/200</f>
        <v>2.1219512195121953E-2</v>
      </c>
      <c r="DI3">
        <f>STDEV(Cycle!CI:CI)/200</f>
        <v>7.4816849543466821E-3</v>
      </c>
      <c r="DK3" t="s">
        <v>196</v>
      </c>
      <c r="DL3">
        <f>AVERAGE(Cycle!CN:CN)/200</f>
        <v>1.590909090909091E-3</v>
      </c>
      <c r="DM3">
        <f>STDEV(Cycle!CN:CN)/200</f>
        <v>4.2825670513936933E-3</v>
      </c>
      <c r="DN3" t="s">
        <v>197</v>
      </c>
      <c r="DO3">
        <f>AVERAGE(Cycle!CR:CR)/200</f>
        <v>1.3936170212765957E-2</v>
      </c>
      <c r="DP3">
        <f>STDEV(Cycle!CR:CR)/200</f>
        <v>1.5284837976583128E-2</v>
      </c>
      <c r="DQ3" t="s">
        <v>198</v>
      </c>
      <c r="DR3">
        <f>AVERAGE(Cycle!CV:CV)/200</f>
        <v>1.3636363636363636E-2</v>
      </c>
      <c r="DS3">
        <f>STDEV(Cycle!CV:CV)/200</f>
        <v>1.4916965382972049E-2</v>
      </c>
      <c r="DT3" t="s">
        <v>199</v>
      </c>
      <c r="DU3">
        <f>AVERAGE(Cycle!CZ:CZ)/200</f>
        <v>4.0476190476190473E-3</v>
      </c>
      <c r="DV3">
        <f>STDEV(Cycle!CZ:CZ)/200</f>
        <v>5.0892156708100492E-3</v>
      </c>
    </row>
    <row r="4" spans="1:126" x14ac:dyDescent="0.25">
      <c r="A4">
        <v>3</v>
      </c>
      <c r="F4" t="s">
        <v>22</v>
      </c>
      <c r="J4" t="s">
        <v>295</v>
      </c>
      <c r="K4">
        <v>0</v>
      </c>
      <c r="M4" t="s">
        <v>286</v>
      </c>
      <c r="N4">
        <v>0</v>
      </c>
      <c r="O4">
        <f t="shared" si="0"/>
        <v>0</v>
      </c>
      <c r="W4" t="s">
        <v>223</v>
      </c>
      <c r="X4">
        <f>AVERAGE(Coordination!AV:AV)</f>
        <v>0.43676512322536343</v>
      </c>
      <c r="Y4">
        <f>STDEV(Coordination!AV:AV)</f>
        <v>0.19589201212013777</v>
      </c>
      <c r="Z4" t="s">
        <v>226</v>
      </c>
      <c r="AA4">
        <f>AVERAGE(Coordination!AY:AY)</f>
        <v>0.48610398415045025</v>
      </c>
      <c r="AB4">
        <f>STDEV(Coordination!AY:AY)</f>
        <v>0.11656276260902437</v>
      </c>
      <c r="AC4" t="s">
        <v>229</v>
      </c>
      <c r="AD4">
        <f>AVERAGE(Coordination!BB:BB)</f>
        <v>0.55473666275032496</v>
      </c>
      <c r="AE4">
        <f>STDEV(Coordination!BB:BB)</f>
        <v>0.40084055860293843</v>
      </c>
      <c r="AF4" t="s">
        <v>232</v>
      </c>
      <c r="AG4">
        <f>AVERAGE(Coordination!BE:BE)</f>
        <v>0.3598631573445995</v>
      </c>
      <c r="AH4">
        <f>STDEV(Coordination!BE:BE)</f>
        <v>0.38753065686369231</v>
      </c>
      <c r="AK4" t="s">
        <v>310</v>
      </c>
      <c r="AL4">
        <f>AVERAGE(Coordination!BS:BS)</f>
        <v>0.31752008336819548</v>
      </c>
      <c r="AM4">
        <f>STDEV(Coordination!BS:BS)</f>
        <v>9.122566029536644E-2</v>
      </c>
      <c r="AN4" t="s">
        <v>313</v>
      </c>
      <c r="AO4">
        <f>AVERAGE(Coordination!BV:BV)</f>
        <v>0.40310544434358531</v>
      </c>
      <c r="AP4">
        <f>STDEV(Coordination!BV:BV)</f>
        <v>6.4553408595972542E-2</v>
      </c>
      <c r="AQ4" t="s">
        <v>316</v>
      </c>
      <c r="AR4">
        <f>AVERAGE(Coordination!BY:BY)</f>
        <v>0.11188915211922505</v>
      </c>
      <c r="AS4">
        <f>STDEV(Coordination!BY:BY)</f>
        <v>9.715141746461034E-2</v>
      </c>
      <c r="AT4" t="s">
        <v>319</v>
      </c>
      <c r="AU4">
        <f>AVERAGE(Coordination!CB:CB)</f>
        <v>0.10110281199888832</v>
      </c>
      <c r="AV4">
        <f>STDEV(Coordination!CB:CB)</f>
        <v>8.4925627965242695E-2</v>
      </c>
      <c r="AX4" t="s">
        <v>112</v>
      </c>
      <c r="AY4">
        <f>AVERAGE(Cycle!$K$2:$K$51)</f>
        <v>6.3125000000000014E-2</v>
      </c>
      <c r="AZ4">
        <f>STDEV(Cycle!$K$2:$K$51)</f>
        <v>7.1331206534314476E-3</v>
      </c>
      <c r="BA4" t="s">
        <v>113</v>
      </c>
      <c r="BB4">
        <f>AVERAGE(Cycle!$L$2:$L$52)</f>
        <v>6.2857142857142861E-2</v>
      </c>
      <c r="BC4">
        <f>STDEV(Cycle!$L$2:$L$52)</f>
        <v>7.4197213430399339E-3</v>
      </c>
      <c r="BD4" t="s">
        <v>114</v>
      </c>
      <c r="BE4">
        <f>AVERAGE(Cycle!$M$2:$M$52)</f>
        <v>6.5595238095238109E-2</v>
      </c>
      <c r="BF4">
        <f>STDEV(Cycle!$M$2:$M$52)</f>
        <v>6.3632309779319942E-3</v>
      </c>
      <c r="BG4" t="s">
        <v>115</v>
      </c>
      <c r="BH4">
        <f>AVERAGE(Cycle!$N$2:$N$52)</f>
        <v>6.2073170731707317E-2</v>
      </c>
      <c r="BI4">
        <f>STDEV(Cycle!$N$2:$N$52)</f>
        <v>5.1204992134675663E-3</v>
      </c>
      <c r="BO4" t="s">
        <v>36</v>
      </c>
      <c r="BS4" t="s">
        <v>208</v>
      </c>
      <c r="BT4">
        <v>561</v>
      </c>
      <c r="BU4">
        <v>56.781376518218622</v>
      </c>
      <c r="BV4">
        <v>2.8050000000000002</v>
      </c>
      <c r="BX4" t="s">
        <v>142</v>
      </c>
      <c r="BY4">
        <f>AVERAGE(Cycle!DE:DE)</f>
        <v>44.074134199134207</v>
      </c>
      <c r="BZ4">
        <f>STDEV(Cycle!DE:DE)</f>
        <v>12.463330071366849</v>
      </c>
      <c r="CA4" t="s">
        <v>145</v>
      </c>
      <c r="CB4">
        <f>AVERAGE(Cycle!DH:DH)</f>
        <v>32.725528439814155</v>
      </c>
      <c r="CC4">
        <f>STDEV(Cycle!DH:DH)</f>
        <v>10.640651379138099</v>
      </c>
      <c r="CD4" t="s">
        <v>148</v>
      </c>
      <c r="CE4">
        <f>AVERAGE(Cycle!DK:DK)</f>
        <v>80.122694765551884</v>
      </c>
      <c r="CF4">
        <f>STDEV(Cycle!DK:DK)</f>
        <v>16.263460122624025</v>
      </c>
      <c r="CG4" t="s">
        <v>151</v>
      </c>
      <c r="CH4">
        <f>AVERAGE(Cycle!DN:DN)</f>
        <v>87.771618625277156</v>
      </c>
      <c r="CI4">
        <f>STDEV(Cycle!DN:DN)</f>
        <v>14.423292169215305</v>
      </c>
      <c r="CK4" t="s">
        <v>154</v>
      </c>
      <c r="CL4">
        <f>AVERAGE(Cycle!DR:DR)</f>
        <v>23.015709038436309</v>
      </c>
      <c r="CM4">
        <f>STDEV(Cycle!DR:DR)</f>
        <v>22.42728508673471</v>
      </c>
      <c r="CN4" t="s">
        <v>157</v>
      </c>
      <c r="CO4">
        <f>AVERAGE(Cycle!DU:DU)</f>
        <v>8.1671082359442817</v>
      </c>
      <c r="CP4">
        <f>STDEV(Cycle!DU:DU)</f>
        <v>10.523682053789198</v>
      </c>
      <c r="CQ4" t="s">
        <v>160</v>
      </c>
      <c r="CR4">
        <f>AVERAGE(Cycle!DX:DX)</f>
        <v>76.959202413747875</v>
      </c>
      <c r="CS4">
        <f>STDEV(Cycle!DX:DX)</f>
        <v>28.158117064686813</v>
      </c>
      <c r="CT4" t="s">
        <v>163</v>
      </c>
      <c r="CU4">
        <f>AVERAGE(Cycle!EA:EA)</f>
        <v>73.305015090729384</v>
      </c>
      <c r="CV4">
        <f>STDEV(Cycle!EA:EA)</f>
        <v>19.866020064018638</v>
      </c>
      <c r="CX4" t="s">
        <v>184</v>
      </c>
      <c r="CY4">
        <f>AVERAGE(Cycle!BX:BX)/200</f>
        <v>2.7625E-2</v>
      </c>
      <c r="CZ4">
        <f>STDEV(Cycle!BX:BX)/200</f>
        <v>7.336901812422472E-3</v>
      </c>
      <c r="DA4" t="s">
        <v>185</v>
      </c>
      <c r="DB4">
        <f>AVERAGE(Cycle!CB:CB)/200</f>
        <v>2.0833333333333336E-2</v>
      </c>
      <c r="DC4">
        <f>STDEV(Cycle!CB:CB)/200</f>
        <v>7.8799426352581629E-3</v>
      </c>
      <c r="DD4" t="s">
        <v>186</v>
      </c>
      <c r="DE4">
        <f>AVERAGE(Cycle!CF:CF)/200</f>
        <v>5.2499999999999998E-2</v>
      </c>
      <c r="DF4">
        <f>STDEV(Cycle!CF:CF)/200</f>
        <v>1.1542604009367781E-2</v>
      </c>
      <c r="DG4" t="s">
        <v>187</v>
      </c>
      <c r="DH4">
        <f>AVERAGE(Cycle!CJ:CJ)/200</f>
        <v>5.4268292682926829E-2</v>
      </c>
      <c r="DI4">
        <f>STDEV(Cycle!CJ:CJ)/200</f>
        <v>9.0526912855898849E-3</v>
      </c>
      <c r="DK4" t="s">
        <v>200</v>
      </c>
      <c r="DL4">
        <f>AVERAGE(Cycle!CO:CO)/200</f>
        <v>1.1477272727272727E-2</v>
      </c>
      <c r="DM4">
        <f>STDEV(Cycle!CO:CO)/200</f>
        <v>1.2830720105883299E-2</v>
      </c>
      <c r="DN4" t="s">
        <v>201</v>
      </c>
      <c r="DO4">
        <f>AVERAGE(Cycle!CS:CS)/200</f>
        <v>4.0425531914893616E-3</v>
      </c>
      <c r="DP4">
        <f>STDEV(Cycle!CS:CS)/200</f>
        <v>5.4810243679543295E-3</v>
      </c>
      <c r="DQ4" t="s">
        <v>202</v>
      </c>
      <c r="DR4">
        <f>AVERAGE(Cycle!CW:CW)/200</f>
        <v>3.1704545454545457E-2</v>
      </c>
      <c r="DS4">
        <f>STDEV(Cycle!CW:CW)/200</f>
        <v>1.0993823943690506E-2</v>
      </c>
      <c r="DT4" t="s">
        <v>203</v>
      </c>
      <c r="DU4">
        <f>AVERAGE(Cycle!DA:DA)/200</f>
        <v>3.3214285714285717E-2</v>
      </c>
      <c r="DV4">
        <f>STDEV(Cycle!DA:DA)/200</f>
        <v>8.6828558702029459E-3</v>
      </c>
    </row>
    <row r="5" spans="1:126" x14ac:dyDescent="0.25">
      <c r="A5">
        <v>4</v>
      </c>
      <c r="D5" s="2">
        <v>3</v>
      </c>
      <c r="J5" t="s">
        <v>296</v>
      </c>
      <c r="K5">
        <v>0</v>
      </c>
      <c r="M5" t="s">
        <v>287</v>
      </c>
      <c r="N5">
        <v>3</v>
      </c>
      <c r="O5">
        <f t="shared" si="0"/>
        <v>1.7647058823529411</v>
      </c>
      <c r="AX5" t="s">
        <v>116</v>
      </c>
      <c r="AY5">
        <f>AVERAGE(Cycle!$P$2:$P$52)</f>
        <v>4.4318181818181826E-2</v>
      </c>
      <c r="AZ5">
        <f>STDEV(Cycle!$P$2:$P$52)</f>
        <v>8.4627026505850571E-3</v>
      </c>
      <c r="BA5" t="s">
        <v>117</v>
      </c>
      <c r="BB5">
        <f>AVERAGE(Cycle!$Q$2:$Q$53)</f>
        <v>4.691489361702128E-2</v>
      </c>
      <c r="BC5">
        <f>STDEV(Cycle!$Q$2:$Q$53)</f>
        <v>1.0297382080209919E-2</v>
      </c>
      <c r="BD5" t="s">
        <v>118</v>
      </c>
      <c r="BE5">
        <f>AVERAGE(Cycle!$R$2:$R$52)</f>
        <v>4.2727272727272725E-2</v>
      </c>
      <c r="BF5">
        <f>STDEV(Cycle!$R$2:$R$52)</f>
        <v>7.1896684154340671E-3</v>
      </c>
      <c r="BG5" t="s">
        <v>119</v>
      </c>
      <c r="BH5">
        <f>AVERAGE(Cycle!$S$2:$S$52)</f>
        <v>4.6071428571428569E-2</v>
      </c>
      <c r="BI5">
        <f>STDEV(Cycle!$S$2:$S$52)</f>
        <v>6.2990237615389291E-3</v>
      </c>
      <c r="BO5" t="s">
        <v>32</v>
      </c>
      <c r="BP5">
        <f>AVERAGE(Cycle!BI:BI)</f>
        <v>2.6703465</v>
      </c>
      <c r="BQ5">
        <f>STDEV(Cycle!BI:BI)</f>
        <v>0.4874379578507958</v>
      </c>
      <c r="BS5" t="s">
        <v>209</v>
      </c>
      <c r="BT5">
        <v>51</v>
      </c>
      <c r="BU5">
        <v>5.1619433198380564</v>
      </c>
      <c r="BV5">
        <v>0.255</v>
      </c>
    </row>
    <row r="6" spans="1:126" x14ac:dyDescent="0.25">
      <c r="A6">
        <v>5</v>
      </c>
      <c r="C6" s="3">
        <v>2</v>
      </c>
      <c r="D6" s="2">
        <v>3</v>
      </c>
      <c r="J6" t="s">
        <v>297</v>
      </c>
      <c r="K6">
        <v>0</v>
      </c>
      <c r="M6" t="s">
        <v>288</v>
      </c>
      <c r="N6">
        <v>91</v>
      </c>
      <c r="O6">
        <f t="shared" si="0"/>
        <v>53.529411764705884</v>
      </c>
      <c r="AX6" t="s">
        <v>120</v>
      </c>
      <c r="AY6">
        <f>AVERAGE(Cycle!$U$2:$U$51)</f>
        <v>0.10662500000000001</v>
      </c>
      <c r="AZ6">
        <f>STDEV(Cycle!$U$2:$U$51)</f>
        <v>1.0824207201382536E-2</v>
      </c>
      <c r="BA6" t="s">
        <v>121</v>
      </c>
      <c r="BB6">
        <f>AVERAGE(Cycle!$V$2:$V$52)</f>
        <v>0.10833333333333335</v>
      </c>
      <c r="BC6">
        <f>STDEV(Cycle!$V$2:$V$52)</f>
        <v>1.3282423130876402E-2</v>
      </c>
      <c r="BD6" t="s">
        <v>122</v>
      </c>
      <c r="BE6">
        <f>AVERAGE(Cycle!$W$2:$W$52)</f>
        <v>0.10809523809523813</v>
      </c>
      <c r="BF6">
        <f>STDEV(Cycle!$W$2:$W$52)</f>
        <v>9.4321958331350878E-3</v>
      </c>
      <c r="BG6" t="s">
        <v>123</v>
      </c>
      <c r="BH6">
        <f>AVERAGE(Cycle!$X$2:$X$52)</f>
        <v>0.10804878048780489</v>
      </c>
      <c r="BI6">
        <f>STDEV(Cycle!$X$2:$X$52)</f>
        <v>8.0527983319843392E-3</v>
      </c>
      <c r="BO6" t="s">
        <v>33</v>
      </c>
      <c r="BP6">
        <f>AVERAGE(Cycle!BJ:BJ)</f>
        <v>2.4878857999999999</v>
      </c>
      <c r="BQ6">
        <f>STDEV(Cycle!BJ:BJ)</f>
        <v>0.65969924022737358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3">
        <v>2</v>
      </c>
      <c r="D7" s="2">
        <v>3</v>
      </c>
      <c r="M7" t="s">
        <v>289</v>
      </c>
      <c r="N7">
        <v>1</v>
      </c>
      <c r="O7">
        <f t="shared" si="0"/>
        <v>0.58823529411764708</v>
      </c>
      <c r="AX7" t="s">
        <v>23</v>
      </c>
      <c r="AY7">
        <f>AVERAGE(Cycle!Z:Z)</f>
        <v>24.12084383299679</v>
      </c>
      <c r="AZ7">
        <f>STDEV(Cycle!Z:Z)</f>
        <v>3.6420464606243637</v>
      </c>
      <c r="BA7" t="s">
        <v>24</v>
      </c>
      <c r="BB7">
        <f>AVERAGE(Cycle!AA:AA)</f>
        <v>24.087406334787367</v>
      </c>
      <c r="BC7">
        <f>STDEV(Cycle!AA:AA)</f>
        <v>3.5197904812829677</v>
      </c>
      <c r="BD7" t="s">
        <v>25</v>
      </c>
      <c r="BE7">
        <f>AVERAGE(Cycle!AB:AB)</f>
        <v>24.121548725912188</v>
      </c>
      <c r="BF7">
        <f>STDEV(Cycle!AB:AB)</f>
        <v>4.1146133323346827</v>
      </c>
      <c r="BG7" t="s">
        <v>26</v>
      </c>
      <c r="BH7">
        <f>AVERAGE(Cycle!AC:AC)</f>
        <v>24.399261683591913</v>
      </c>
      <c r="BI7">
        <f>STDEV(Cycle!AC:AC)</f>
        <v>3.7082611714615967</v>
      </c>
      <c r="BO7" t="s">
        <v>39</v>
      </c>
      <c r="BS7" t="s">
        <v>211</v>
      </c>
      <c r="BT7">
        <v>988</v>
      </c>
    </row>
    <row r="8" spans="1:126" x14ac:dyDescent="0.25">
      <c r="A8">
        <v>7</v>
      </c>
      <c r="C8" s="3">
        <v>2</v>
      </c>
      <c r="D8" s="2">
        <v>3</v>
      </c>
      <c r="M8" t="s">
        <v>290</v>
      </c>
      <c r="N8">
        <v>3</v>
      </c>
      <c r="O8">
        <f t="shared" si="0"/>
        <v>1.7647058823529411</v>
      </c>
      <c r="AX8" t="s">
        <v>136</v>
      </c>
      <c r="AY8">
        <f>AVERAGE(Cycle!$AJ$2:$AJ$51)</f>
        <v>9.4610931275691001</v>
      </c>
      <c r="AZ8">
        <f>STDEV(Cycle!$AJ$2:$AJ$51)</f>
        <v>0.84381098547146849</v>
      </c>
      <c r="BA8" t="s">
        <v>137</v>
      </c>
      <c r="BB8">
        <f>AVERAGE(Cycle!$AK$2:$AK$52)</f>
        <v>9.3494937641910933</v>
      </c>
      <c r="BC8">
        <f>STDEV(Cycle!$AK$2:$AK$52)</f>
        <v>1.0056402511778113</v>
      </c>
      <c r="BD8" t="s">
        <v>138</v>
      </c>
      <c r="BE8">
        <f>AVERAGE(Cycle!$AL$2:$AL$52)</f>
        <v>9.3115545725143143</v>
      </c>
      <c r="BF8">
        <f>STDEV(Cycle!$AL$2:$AL$52)</f>
        <v>0.71602106999387027</v>
      </c>
      <c r="BG8" t="s">
        <v>139</v>
      </c>
      <c r="BH8">
        <f>AVERAGE(Cycle!$AM$2:$AM$52)</f>
        <v>9.3023329482558115</v>
      </c>
      <c r="BI8">
        <f>STDEV(Cycle!$AM$2:$AM$52)</f>
        <v>0.65329923295296566</v>
      </c>
      <c r="BO8" t="s">
        <v>40</v>
      </c>
      <c r="BP8">
        <f>AVERAGE(Cycle!BL:BL)</f>
        <v>2.9663298301074041</v>
      </c>
      <c r="BQ8">
        <f>STDEV(Cycle!BL:BL)</f>
        <v>1.6293425677348676</v>
      </c>
    </row>
    <row r="9" spans="1:126" x14ac:dyDescent="0.25">
      <c r="A9">
        <v>8</v>
      </c>
      <c r="C9" s="3">
        <v>2</v>
      </c>
      <c r="D9" s="2">
        <v>3</v>
      </c>
      <c r="M9" t="s">
        <v>281</v>
      </c>
      <c r="N9">
        <v>5</v>
      </c>
      <c r="O9">
        <f t="shared" si="0"/>
        <v>2.9411764705882351</v>
      </c>
      <c r="AX9" t="s">
        <v>128</v>
      </c>
      <c r="AY9">
        <v>9.2783505154639183</v>
      </c>
      <c r="BA9" t="s">
        <v>129</v>
      </c>
      <c r="BB9">
        <v>9.0452261306532673</v>
      </c>
      <c r="BD9" t="s">
        <v>130</v>
      </c>
      <c r="BE9">
        <v>9.183673469387756</v>
      </c>
      <c r="BG9" t="s">
        <v>131</v>
      </c>
      <c r="BH9">
        <v>8.9887640449438209</v>
      </c>
      <c r="BO9" t="s">
        <v>41</v>
      </c>
      <c r="BP9">
        <f>AVERAGE(Cycle!BM:BM)</f>
        <v>3.2484798100242589</v>
      </c>
      <c r="BQ9">
        <f>STDEV(Cycle!BM:BM)</f>
        <v>2.0538657908575484</v>
      </c>
    </row>
    <row r="10" spans="1:126" x14ac:dyDescent="0.25">
      <c r="A10">
        <v>9</v>
      </c>
      <c r="C10" s="3">
        <v>2</v>
      </c>
      <c r="D10" s="2">
        <v>3</v>
      </c>
      <c r="AX10" t="s">
        <v>91</v>
      </c>
      <c r="AY10">
        <f>AVERAGE(Cycle!$AV$2:$AV$51)</f>
        <v>59.276010809048572</v>
      </c>
      <c r="AZ10">
        <f>STDEV(Cycle!$AV$2:$AV$51)</f>
        <v>4.4481798838321511</v>
      </c>
      <c r="BA10" t="s">
        <v>92</v>
      </c>
      <c r="BB10">
        <f>AVERAGE(Cycle!$AW$2:$AW$51)</f>
        <v>58.180990805822518</v>
      </c>
      <c r="BC10">
        <f>STDEV(Cycle!$AW$2:$AW$51)</f>
        <v>4.346415678839084</v>
      </c>
      <c r="BD10" t="s">
        <v>93</v>
      </c>
      <c r="BE10">
        <f>AVERAGE(Cycle!$AX$2:$AX$51)</f>
        <v>60.776378559009785</v>
      </c>
      <c r="BF10">
        <f>STDEV(Cycle!$AX$2:$AX$51)</f>
        <v>4.5375044920535457</v>
      </c>
      <c r="BG10" t="s">
        <v>94</v>
      </c>
      <c r="BH10">
        <f>AVERAGE(Cycle!$AY$2:$AY$51)</f>
        <v>57.533672463236556</v>
      </c>
      <c r="BI10">
        <f>STDEV(Cycle!$AY$2:$AY$51)</f>
        <v>3.8443452762697414</v>
      </c>
      <c r="BO10" t="s">
        <v>322</v>
      </c>
    </row>
    <row r="11" spans="1:126" x14ac:dyDescent="0.25">
      <c r="A11">
        <v>10</v>
      </c>
      <c r="C11" s="3">
        <v>2</v>
      </c>
      <c r="D11" s="2">
        <v>3</v>
      </c>
      <c r="AX11" t="s">
        <v>95</v>
      </c>
      <c r="AY11">
        <f>AVERAGE(Cycle!$BA$2:$BA$51)</f>
        <v>40.723989190951443</v>
      </c>
      <c r="AZ11">
        <f>STDEV(Cycle!$BA$2:$BA$51)</f>
        <v>4.4481798838320712</v>
      </c>
      <c r="BA11" t="s">
        <v>96</v>
      </c>
      <c r="BB11">
        <f>AVERAGE(Cycle!$BB$2:$BB$51)</f>
        <v>41.819009194177475</v>
      </c>
      <c r="BC11">
        <f>STDEV(Cycle!$BB$2:$BB$51)</f>
        <v>4.3464156788390369</v>
      </c>
      <c r="BD11" t="s">
        <v>97</v>
      </c>
      <c r="BE11">
        <f>AVERAGE(Cycle!$BC$2:$BC$51)</f>
        <v>39.2236214409902</v>
      </c>
      <c r="BF11">
        <f>STDEV(Cycle!$BC$2:$BC$51)</f>
        <v>4.5375044920535688</v>
      </c>
      <c r="BG11" t="s">
        <v>98</v>
      </c>
      <c r="BH11">
        <f>AVERAGE(Cycle!$BD$2:$BD$51)</f>
        <v>42.466327536763437</v>
      </c>
      <c r="BI11">
        <f>STDEV(Cycle!$BD$2:$BD$51)</f>
        <v>3.8443452762697392</v>
      </c>
      <c r="BO11" t="s">
        <v>323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C12" s="3">
        <v>2</v>
      </c>
      <c r="D12" s="2">
        <v>3</v>
      </c>
      <c r="BO12" t="s">
        <v>324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C13" s="3">
        <v>2</v>
      </c>
      <c r="D13" s="2">
        <v>3</v>
      </c>
      <c r="BO13" t="s">
        <v>44</v>
      </c>
    </row>
    <row r="14" spans="1:126" x14ac:dyDescent="0.25">
      <c r="A14">
        <v>13</v>
      </c>
      <c r="C14" s="3">
        <v>2</v>
      </c>
      <c r="D14" s="2">
        <v>3</v>
      </c>
      <c r="BO14" t="s">
        <v>45</v>
      </c>
      <c r="BP14">
        <f>AVERAGE(Cycle!BO:BO)</f>
        <v>4.8453543566229147</v>
      </c>
      <c r="BQ14">
        <f>STDEV(Cycle!BO:BO)</f>
        <v>2.056240076911136</v>
      </c>
    </row>
    <row r="15" spans="1:126" x14ac:dyDescent="0.25">
      <c r="A15">
        <v>14</v>
      </c>
      <c r="C15" s="3">
        <v>2</v>
      </c>
      <c r="D15" s="2">
        <v>3</v>
      </c>
      <c r="BO15" t="s">
        <v>46</v>
      </c>
      <c r="BP15">
        <f>AVERAGE(Cycle!BP:BP)</f>
        <v>6.1048714907654089</v>
      </c>
      <c r="BQ15">
        <f>STDEV(Cycle!BP:BP)</f>
        <v>2.0259439714895762</v>
      </c>
    </row>
    <row r="16" spans="1:126" x14ac:dyDescent="0.25">
      <c r="A16">
        <v>15</v>
      </c>
      <c r="C16" s="3">
        <v>2</v>
      </c>
      <c r="D16" s="2">
        <v>3</v>
      </c>
    </row>
    <row r="17" spans="1:5" x14ac:dyDescent="0.25">
      <c r="A17">
        <v>16</v>
      </c>
      <c r="C17" s="3">
        <v>2</v>
      </c>
    </row>
    <row r="18" spans="1:5" x14ac:dyDescent="0.25">
      <c r="A18">
        <v>17</v>
      </c>
      <c r="C18" s="3">
        <v>2</v>
      </c>
    </row>
    <row r="19" spans="1:5" x14ac:dyDescent="0.25">
      <c r="A19">
        <v>18</v>
      </c>
      <c r="B19" s="4">
        <v>1</v>
      </c>
    </row>
    <row r="20" spans="1:5" x14ac:dyDescent="0.25">
      <c r="A20">
        <v>19</v>
      </c>
      <c r="B20" s="4">
        <v>1</v>
      </c>
    </row>
    <row r="21" spans="1:5" x14ac:dyDescent="0.25">
      <c r="A21">
        <v>20</v>
      </c>
      <c r="B21" s="4">
        <v>1</v>
      </c>
      <c r="E21" s="5">
        <v>4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E30" s="5">
        <v>4</v>
      </c>
    </row>
    <row r="31" spans="1:5" x14ac:dyDescent="0.25">
      <c r="A31">
        <v>30</v>
      </c>
      <c r="D31" s="2">
        <v>3</v>
      </c>
      <c r="E31" s="5">
        <v>4</v>
      </c>
    </row>
    <row r="32" spans="1:5" x14ac:dyDescent="0.25">
      <c r="A32">
        <v>31</v>
      </c>
      <c r="D32" s="2">
        <v>3</v>
      </c>
    </row>
    <row r="33" spans="1:5" x14ac:dyDescent="0.25">
      <c r="A33">
        <v>32</v>
      </c>
      <c r="D33" s="2">
        <v>3</v>
      </c>
    </row>
    <row r="34" spans="1:5" x14ac:dyDescent="0.25">
      <c r="A34">
        <v>33</v>
      </c>
      <c r="C34" s="3">
        <v>2</v>
      </c>
      <c r="D34" s="2">
        <v>3</v>
      </c>
    </row>
    <row r="35" spans="1:5" x14ac:dyDescent="0.25">
      <c r="A35">
        <v>34</v>
      </c>
      <c r="C35" s="3">
        <v>2</v>
      </c>
      <c r="D35" s="2">
        <v>3</v>
      </c>
    </row>
    <row r="36" spans="1:5" x14ac:dyDescent="0.25">
      <c r="A36">
        <v>35</v>
      </c>
      <c r="C36" s="3">
        <v>2</v>
      </c>
      <c r="D36" s="2">
        <v>3</v>
      </c>
    </row>
    <row r="37" spans="1:5" x14ac:dyDescent="0.25">
      <c r="A37">
        <v>36</v>
      </c>
      <c r="C37" s="3">
        <v>2</v>
      </c>
      <c r="D37" s="2">
        <v>3</v>
      </c>
    </row>
    <row r="38" spans="1:5" x14ac:dyDescent="0.25">
      <c r="A38">
        <v>37</v>
      </c>
      <c r="C38" s="3">
        <v>2</v>
      </c>
      <c r="D38" s="2">
        <v>3</v>
      </c>
    </row>
    <row r="39" spans="1:5" x14ac:dyDescent="0.25">
      <c r="A39">
        <v>38</v>
      </c>
      <c r="C39" s="3">
        <v>2</v>
      </c>
    </row>
    <row r="40" spans="1:5" x14ac:dyDescent="0.25">
      <c r="A40">
        <v>39</v>
      </c>
      <c r="C40" s="3">
        <v>2</v>
      </c>
    </row>
    <row r="41" spans="1:5" x14ac:dyDescent="0.25">
      <c r="A41">
        <v>40</v>
      </c>
      <c r="C41" s="3">
        <v>2</v>
      </c>
    </row>
    <row r="42" spans="1:5" x14ac:dyDescent="0.25">
      <c r="A42">
        <v>41</v>
      </c>
      <c r="B42" s="4">
        <v>1</v>
      </c>
      <c r="C42" s="3">
        <v>2</v>
      </c>
    </row>
    <row r="43" spans="1:5" x14ac:dyDescent="0.25">
      <c r="A43">
        <v>42</v>
      </c>
      <c r="B43" s="4">
        <v>1</v>
      </c>
      <c r="C43" s="3">
        <v>2</v>
      </c>
    </row>
    <row r="44" spans="1:5" x14ac:dyDescent="0.25">
      <c r="A44">
        <v>43</v>
      </c>
      <c r="B44" s="4">
        <v>1</v>
      </c>
    </row>
    <row r="45" spans="1:5" x14ac:dyDescent="0.25">
      <c r="A45">
        <v>44</v>
      </c>
      <c r="B45" s="4">
        <v>1</v>
      </c>
    </row>
    <row r="46" spans="1:5" x14ac:dyDescent="0.25">
      <c r="A46">
        <v>45</v>
      </c>
      <c r="B46" s="4">
        <v>1</v>
      </c>
      <c r="E46" s="5">
        <v>4</v>
      </c>
    </row>
    <row r="47" spans="1:5" x14ac:dyDescent="0.25">
      <c r="A47">
        <v>46</v>
      </c>
      <c r="B47" s="4">
        <v>1</v>
      </c>
      <c r="E47" s="5">
        <v>4</v>
      </c>
    </row>
    <row r="48" spans="1:5" x14ac:dyDescent="0.25">
      <c r="A48">
        <v>47</v>
      </c>
      <c r="B48" s="4">
        <v>1</v>
      </c>
      <c r="E48" s="5">
        <v>4</v>
      </c>
    </row>
    <row r="49" spans="1:5" x14ac:dyDescent="0.25">
      <c r="A49">
        <v>48</v>
      </c>
      <c r="B49" s="4">
        <v>1</v>
      </c>
      <c r="E49" s="5">
        <v>4</v>
      </c>
    </row>
    <row r="50" spans="1:5" x14ac:dyDescent="0.25">
      <c r="A50">
        <v>49</v>
      </c>
      <c r="B50" s="4">
        <v>1</v>
      </c>
      <c r="E50" s="5">
        <v>4</v>
      </c>
    </row>
    <row r="51" spans="1:5" x14ac:dyDescent="0.25">
      <c r="A51">
        <v>50</v>
      </c>
      <c r="B51" s="4">
        <v>1</v>
      </c>
      <c r="D51" s="2">
        <v>3</v>
      </c>
      <c r="E51" s="5">
        <v>4</v>
      </c>
    </row>
    <row r="52" spans="1:5" x14ac:dyDescent="0.25">
      <c r="A52">
        <v>51</v>
      </c>
      <c r="D52" s="2">
        <v>3</v>
      </c>
      <c r="E52" s="5">
        <v>4</v>
      </c>
    </row>
    <row r="53" spans="1:5" x14ac:dyDescent="0.25">
      <c r="A53">
        <v>52</v>
      </c>
      <c r="D53" s="2">
        <v>3</v>
      </c>
      <c r="E53" s="5">
        <v>4</v>
      </c>
    </row>
    <row r="54" spans="1:5" x14ac:dyDescent="0.25">
      <c r="A54">
        <v>53</v>
      </c>
      <c r="D54" s="2">
        <v>3</v>
      </c>
      <c r="E54" s="5">
        <v>4</v>
      </c>
    </row>
    <row r="55" spans="1:5" x14ac:dyDescent="0.25">
      <c r="A55">
        <v>54</v>
      </c>
      <c r="D55" s="2">
        <v>3</v>
      </c>
      <c r="E55" s="5">
        <v>4</v>
      </c>
    </row>
    <row r="56" spans="1:5" x14ac:dyDescent="0.25">
      <c r="A56">
        <v>55</v>
      </c>
      <c r="D56" s="2">
        <v>3</v>
      </c>
    </row>
    <row r="57" spans="1:5" x14ac:dyDescent="0.25">
      <c r="A57">
        <v>56</v>
      </c>
      <c r="C57" s="3">
        <v>2</v>
      </c>
      <c r="D57" s="2">
        <v>3</v>
      </c>
    </row>
    <row r="58" spans="1:5" x14ac:dyDescent="0.25">
      <c r="A58">
        <v>57</v>
      </c>
      <c r="C58" s="3">
        <v>2</v>
      </c>
      <c r="D58" s="2">
        <v>3</v>
      </c>
    </row>
    <row r="59" spans="1:5" x14ac:dyDescent="0.25">
      <c r="A59">
        <v>58</v>
      </c>
      <c r="C59" s="3">
        <v>2</v>
      </c>
    </row>
    <row r="60" spans="1:5" x14ac:dyDescent="0.25">
      <c r="A60">
        <v>59</v>
      </c>
      <c r="C60" s="3">
        <v>2</v>
      </c>
    </row>
    <row r="61" spans="1:5" x14ac:dyDescent="0.25">
      <c r="A61">
        <v>60</v>
      </c>
      <c r="C61" s="3">
        <v>2</v>
      </c>
    </row>
    <row r="62" spans="1:5" x14ac:dyDescent="0.25">
      <c r="A62">
        <v>61</v>
      </c>
      <c r="B62" s="4">
        <v>1</v>
      </c>
      <c r="C62" s="3">
        <v>2</v>
      </c>
    </row>
    <row r="63" spans="1:5" x14ac:dyDescent="0.25">
      <c r="A63">
        <v>62</v>
      </c>
      <c r="B63" s="4">
        <v>1</v>
      </c>
      <c r="C63" s="3">
        <v>2</v>
      </c>
    </row>
    <row r="64" spans="1:5" x14ac:dyDescent="0.25">
      <c r="A64">
        <v>63</v>
      </c>
      <c r="B64" s="4">
        <v>1</v>
      </c>
      <c r="C64" s="3">
        <v>2</v>
      </c>
    </row>
    <row r="65" spans="1:5" x14ac:dyDescent="0.25">
      <c r="A65">
        <v>64</v>
      </c>
      <c r="B65" s="4">
        <v>1</v>
      </c>
      <c r="C65" s="3">
        <v>2</v>
      </c>
    </row>
    <row r="66" spans="1:5" x14ac:dyDescent="0.25">
      <c r="A66">
        <v>65</v>
      </c>
      <c r="B66" s="4">
        <v>1</v>
      </c>
      <c r="C66" s="3">
        <v>2</v>
      </c>
    </row>
    <row r="67" spans="1:5" x14ac:dyDescent="0.25">
      <c r="A67">
        <v>66</v>
      </c>
      <c r="B67" s="4">
        <v>1</v>
      </c>
    </row>
    <row r="68" spans="1:5" x14ac:dyDescent="0.25">
      <c r="A68">
        <v>67</v>
      </c>
      <c r="B68" s="4">
        <v>1</v>
      </c>
    </row>
    <row r="69" spans="1:5" x14ac:dyDescent="0.25">
      <c r="A69">
        <v>68</v>
      </c>
      <c r="B69" s="4">
        <v>1</v>
      </c>
      <c r="E69" s="5">
        <v>4</v>
      </c>
    </row>
    <row r="70" spans="1:5" x14ac:dyDescent="0.25">
      <c r="A70">
        <v>69</v>
      </c>
      <c r="B70" s="4">
        <v>1</v>
      </c>
      <c r="E70" s="5">
        <v>4</v>
      </c>
    </row>
    <row r="71" spans="1:5" x14ac:dyDescent="0.25">
      <c r="A71">
        <v>70</v>
      </c>
      <c r="D71" s="2">
        <v>3</v>
      </c>
      <c r="E71" s="5">
        <v>4</v>
      </c>
    </row>
    <row r="72" spans="1:5" x14ac:dyDescent="0.25">
      <c r="A72">
        <v>71</v>
      </c>
      <c r="D72" s="2">
        <v>3</v>
      </c>
      <c r="E72" s="5">
        <v>4</v>
      </c>
    </row>
    <row r="73" spans="1:5" x14ac:dyDescent="0.25">
      <c r="A73">
        <v>72</v>
      </c>
      <c r="D73" s="2">
        <v>3</v>
      </c>
      <c r="E73" s="5">
        <v>4</v>
      </c>
    </row>
    <row r="74" spans="1:5" x14ac:dyDescent="0.25">
      <c r="A74">
        <v>73</v>
      </c>
      <c r="D74" s="2">
        <v>3</v>
      </c>
      <c r="E74" s="5">
        <v>4</v>
      </c>
    </row>
    <row r="75" spans="1:5" x14ac:dyDescent="0.25">
      <c r="A75">
        <v>74</v>
      </c>
      <c r="D75" s="2">
        <v>3</v>
      </c>
      <c r="E75" s="5">
        <v>4</v>
      </c>
    </row>
    <row r="76" spans="1:5" x14ac:dyDescent="0.25">
      <c r="A76">
        <v>75</v>
      </c>
      <c r="D76" s="2">
        <v>3</v>
      </c>
      <c r="E76" s="5">
        <v>4</v>
      </c>
    </row>
    <row r="77" spans="1:5" x14ac:dyDescent="0.25">
      <c r="A77">
        <v>76</v>
      </c>
      <c r="D77" s="2">
        <v>3</v>
      </c>
    </row>
    <row r="78" spans="1:5" x14ac:dyDescent="0.25">
      <c r="A78">
        <v>77</v>
      </c>
      <c r="C78" s="3">
        <v>2</v>
      </c>
      <c r="D78" s="2">
        <v>3</v>
      </c>
    </row>
    <row r="79" spans="1:5" x14ac:dyDescent="0.25">
      <c r="A79">
        <v>78</v>
      </c>
      <c r="C79" s="3">
        <v>2</v>
      </c>
    </row>
    <row r="80" spans="1:5" x14ac:dyDescent="0.25">
      <c r="A80">
        <v>79</v>
      </c>
      <c r="C80" s="3">
        <v>2</v>
      </c>
    </row>
    <row r="81" spans="1:5" x14ac:dyDescent="0.25">
      <c r="A81">
        <v>80</v>
      </c>
      <c r="C81" s="3">
        <v>2</v>
      </c>
    </row>
    <row r="82" spans="1:5" x14ac:dyDescent="0.25">
      <c r="A82">
        <v>81</v>
      </c>
      <c r="C82" s="3">
        <v>2</v>
      </c>
    </row>
    <row r="83" spans="1:5" x14ac:dyDescent="0.25">
      <c r="A83">
        <v>82</v>
      </c>
      <c r="B83" s="4">
        <v>1</v>
      </c>
      <c r="C83" s="3">
        <v>2</v>
      </c>
    </row>
    <row r="84" spans="1:5" x14ac:dyDescent="0.25">
      <c r="A84">
        <v>83</v>
      </c>
      <c r="B84" s="4">
        <v>1</v>
      </c>
      <c r="C84" s="3">
        <v>2</v>
      </c>
    </row>
    <row r="85" spans="1:5" x14ac:dyDescent="0.25">
      <c r="A85">
        <v>84</v>
      </c>
      <c r="B85" s="4">
        <v>1</v>
      </c>
      <c r="C85" s="3">
        <v>2</v>
      </c>
    </row>
    <row r="86" spans="1:5" x14ac:dyDescent="0.25">
      <c r="A86">
        <v>85</v>
      </c>
      <c r="B86" s="4">
        <v>1</v>
      </c>
      <c r="C86" s="3">
        <v>2</v>
      </c>
    </row>
    <row r="87" spans="1:5" x14ac:dyDescent="0.25">
      <c r="A87">
        <v>86</v>
      </c>
      <c r="B87" s="4">
        <v>1</v>
      </c>
      <c r="C87" s="3">
        <v>2</v>
      </c>
    </row>
    <row r="88" spans="1:5" x14ac:dyDescent="0.25">
      <c r="A88">
        <v>87</v>
      </c>
      <c r="B88" s="4">
        <v>1</v>
      </c>
    </row>
    <row r="89" spans="1:5" x14ac:dyDescent="0.25">
      <c r="A89">
        <v>88</v>
      </c>
      <c r="B89" s="4">
        <v>1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B91" s="4">
        <v>1</v>
      </c>
      <c r="E91" s="5">
        <v>4</v>
      </c>
    </row>
    <row r="92" spans="1:5" x14ac:dyDescent="0.25">
      <c r="A92">
        <v>91</v>
      </c>
      <c r="D92" s="2">
        <v>3</v>
      </c>
      <c r="E92" s="5">
        <v>4</v>
      </c>
    </row>
    <row r="93" spans="1:5" x14ac:dyDescent="0.25">
      <c r="A93">
        <v>92</v>
      </c>
      <c r="D93" s="2">
        <v>3</v>
      </c>
      <c r="E93" s="5">
        <v>4</v>
      </c>
    </row>
    <row r="94" spans="1:5" x14ac:dyDescent="0.25">
      <c r="A94">
        <v>93</v>
      </c>
      <c r="D94" s="2">
        <v>3</v>
      </c>
      <c r="E94" s="5">
        <v>4</v>
      </c>
    </row>
    <row r="95" spans="1:5" x14ac:dyDescent="0.25">
      <c r="A95">
        <v>94</v>
      </c>
      <c r="D95" s="2">
        <v>3</v>
      </c>
      <c r="E95" s="5">
        <v>4</v>
      </c>
    </row>
    <row r="96" spans="1:5" x14ac:dyDescent="0.25">
      <c r="A96">
        <v>95</v>
      </c>
      <c r="D96" s="2">
        <v>3</v>
      </c>
      <c r="E96" s="5">
        <v>4</v>
      </c>
    </row>
    <row r="97" spans="1:5" x14ac:dyDescent="0.25">
      <c r="A97">
        <v>96</v>
      </c>
      <c r="D97" s="2">
        <v>3</v>
      </c>
      <c r="E97" s="5">
        <v>4</v>
      </c>
    </row>
    <row r="98" spans="1:5" x14ac:dyDescent="0.25">
      <c r="A98">
        <v>97</v>
      </c>
      <c r="C98" s="3">
        <v>2</v>
      </c>
      <c r="D98" s="2">
        <v>3</v>
      </c>
      <c r="E98" s="5">
        <v>4</v>
      </c>
    </row>
    <row r="99" spans="1:5" x14ac:dyDescent="0.25">
      <c r="A99">
        <v>98</v>
      </c>
      <c r="C99" s="3">
        <v>2</v>
      </c>
      <c r="D99" s="2">
        <v>3</v>
      </c>
      <c r="E99" s="5">
        <v>4</v>
      </c>
    </row>
    <row r="100" spans="1:5" x14ac:dyDescent="0.25">
      <c r="A100">
        <v>99</v>
      </c>
      <c r="C100" s="3">
        <v>2</v>
      </c>
    </row>
    <row r="101" spans="1:5" x14ac:dyDescent="0.25">
      <c r="A101">
        <v>100</v>
      </c>
      <c r="C101" s="3">
        <v>2</v>
      </c>
    </row>
    <row r="102" spans="1:5" x14ac:dyDescent="0.25">
      <c r="A102">
        <v>101</v>
      </c>
      <c r="C102" s="3">
        <v>2</v>
      </c>
    </row>
    <row r="103" spans="1:5" x14ac:dyDescent="0.25">
      <c r="A103">
        <v>102</v>
      </c>
      <c r="C103" s="3">
        <v>2</v>
      </c>
    </row>
    <row r="104" spans="1:5" x14ac:dyDescent="0.25">
      <c r="A104">
        <v>103</v>
      </c>
      <c r="C104" s="3">
        <v>2</v>
      </c>
    </row>
    <row r="105" spans="1:5" x14ac:dyDescent="0.25">
      <c r="A105">
        <v>104</v>
      </c>
      <c r="B105" s="4">
        <v>1</v>
      </c>
      <c r="C105" s="3">
        <v>2</v>
      </c>
    </row>
    <row r="106" spans="1:5" x14ac:dyDescent="0.25">
      <c r="A106">
        <v>105</v>
      </c>
      <c r="B106" s="4">
        <v>1</v>
      </c>
      <c r="C106" s="3">
        <v>2</v>
      </c>
    </row>
    <row r="107" spans="1:5" x14ac:dyDescent="0.25">
      <c r="A107">
        <v>106</v>
      </c>
      <c r="B107" s="4">
        <v>1</v>
      </c>
      <c r="C107" s="3">
        <v>2</v>
      </c>
    </row>
    <row r="108" spans="1:5" x14ac:dyDescent="0.25">
      <c r="A108">
        <v>107</v>
      </c>
      <c r="B108" s="4">
        <v>1</v>
      </c>
    </row>
    <row r="109" spans="1:5" x14ac:dyDescent="0.25">
      <c r="A109">
        <v>108</v>
      </c>
      <c r="B109" s="4">
        <v>1</v>
      </c>
    </row>
    <row r="110" spans="1:5" x14ac:dyDescent="0.25">
      <c r="A110">
        <v>109</v>
      </c>
      <c r="B110" s="4">
        <v>1</v>
      </c>
    </row>
    <row r="111" spans="1:5" x14ac:dyDescent="0.25">
      <c r="A111">
        <v>110</v>
      </c>
      <c r="B111" s="4">
        <v>1</v>
      </c>
    </row>
    <row r="112" spans="1:5" x14ac:dyDescent="0.25">
      <c r="A112">
        <v>111</v>
      </c>
      <c r="B112" s="4">
        <v>1</v>
      </c>
      <c r="E112" s="5">
        <v>4</v>
      </c>
    </row>
    <row r="113" spans="1:5" x14ac:dyDescent="0.25">
      <c r="A113">
        <v>112</v>
      </c>
      <c r="B113" s="4">
        <v>1</v>
      </c>
      <c r="E113" s="5">
        <v>4</v>
      </c>
    </row>
    <row r="114" spans="1:5" x14ac:dyDescent="0.25">
      <c r="A114">
        <v>113</v>
      </c>
      <c r="E114" s="5">
        <v>4</v>
      </c>
    </row>
    <row r="115" spans="1:5" x14ac:dyDescent="0.25">
      <c r="A115">
        <v>114</v>
      </c>
      <c r="D115" s="2">
        <v>3</v>
      </c>
      <c r="E115" s="5">
        <v>4</v>
      </c>
    </row>
    <row r="116" spans="1:5" x14ac:dyDescent="0.25">
      <c r="A116">
        <v>115</v>
      </c>
      <c r="D116" s="2">
        <v>3</v>
      </c>
      <c r="E116" s="5">
        <v>4</v>
      </c>
    </row>
    <row r="117" spans="1:5" x14ac:dyDescent="0.25">
      <c r="A117">
        <v>116</v>
      </c>
      <c r="D117" s="2">
        <v>3</v>
      </c>
      <c r="E117" s="5">
        <v>4</v>
      </c>
    </row>
    <row r="118" spans="1:5" x14ac:dyDescent="0.25">
      <c r="A118">
        <v>117</v>
      </c>
      <c r="D118" s="2">
        <v>3</v>
      </c>
      <c r="E118" s="5">
        <v>4</v>
      </c>
    </row>
    <row r="119" spans="1:5" x14ac:dyDescent="0.25">
      <c r="A119">
        <v>118</v>
      </c>
      <c r="D119" s="2">
        <v>3</v>
      </c>
      <c r="E119" s="5">
        <v>4</v>
      </c>
    </row>
    <row r="120" spans="1:5" x14ac:dyDescent="0.25">
      <c r="A120">
        <v>119</v>
      </c>
      <c r="C120" s="3">
        <v>2</v>
      </c>
      <c r="D120" s="2">
        <v>3</v>
      </c>
      <c r="E120" s="5">
        <v>4</v>
      </c>
    </row>
    <row r="121" spans="1:5" x14ac:dyDescent="0.25">
      <c r="A121">
        <v>120</v>
      </c>
      <c r="C121" s="3">
        <v>2</v>
      </c>
      <c r="D121" s="2">
        <v>3</v>
      </c>
      <c r="E121" s="5">
        <v>4</v>
      </c>
    </row>
    <row r="122" spans="1:5" x14ac:dyDescent="0.25">
      <c r="A122">
        <v>121</v>
      </c>
      <c r="C122" s="3">
        <v>2</v>
      </c>
      <c r="D122" s="2">
        <v>3</v>
      </c>
    </row>
    <row r="123" spans="1:5" x14ac:dyDescent="0.25">
      <c r="A123">
        <v>122</v>
      </c>
      <c r="C123" s="3">
        <v>2</v>
      </c>
    </row>
    <row r="124" spans="1:5" x14ac:dyDescent="0.25">
      <c r="A124">
        <v>123</v>
      </c>
      <c r="C124" s="3">
        <v>2</v>
      </c>
    </row>
    <row r="125" spans="1:5" x14ac:dyDescent="0.25">
      <c r="A125">
        <v>124</v>
      </c>
      <c r="C125" s="3">
        <v>2</v>
      </c>
    </row>
    <row r="126" spans="1:5" x14ac:dyDescent="0.25">
      <c r="A126">
        <v>125</v>
      </c>
      <c r="C126" s="3">
        <v>2</v>
      </c>
    </row>
    <row r="127" spans="1:5" x14ac:dyDescent="0.25">
      <c r="A127">
        <v>126</v>
      </c>
      <c r="C127" s="3">
        <v>2</v>
      </c>
    </row>
    <row r="128" spans="1:5" x14ac:dyDescent="0.25">
      <c r="A128">
        <v>127</v>
      </c>
      <c r="B128" s="4">
        <v>1</v>
      </c>
      <c r="C128" s="3">
        <v>2</v>
      </c>
    </row>
    <row r="129" spans="1:5" x14ac:dyDescent="0.25">
      <c r="A129">
        <v>128</v>
      </c>
      <c r="B129" s="4">
        <v>1</v>
      </c>
      <c r="C129" s="3">
        <v>2</v>
      </c>
    </row>
    <row r="130" spans="1:5" x14ac:dyDescent="0.25">
      <c r="A130">
        <v>129</v>
      </c>
      <c r="B130" s="4">
        <v>1</v>
      </c>
    </row>
    <row r="131" spans="1:5" x14ac:dyDescent="0.25">
      <c r="A131">
        <v>130</v>
      </c>
      <c r="B131" s="4">
        <v>1</v>
      </c>
    </row>
    <row r="132" spans="1:5" x14ac:dyDescent="0.25">
      <c r="A132">
        <v>131</v>
      </c>
      <c r="B132" s="4">
        <v>1</v>
      </c>
    </row>
    <row r="133" spans="1:5" x14ac:dyDescent="0.25">
      <c r="A133">
        <v>132</v>
      </c>
      <c r="B133" s="4">
        <v>1</v>
      </c>
      <c r="E133" s="5">
        <v>4</v>
      </c>
    </row>
    <row r="134" spans="1:5" x14ac:dyDescent="0.25">
      <c r="A134">
        <v>133</v>
      </c>
      <c r="B134" s="4">
        <v>1</v>
      </c>
      <c r="E134" s="5">
        <v>4</v>
      </c>
    </row>
    <row r="135" spans="1:5" x14ac:dyDescent="0.25">
      <c r="A135">
        <v>134</v>
      </c>
      <c r="B135" s="4">
        <v>1</v>
      </c>
      <c r="E135" s="5">
        <v>4</v>
      </c>
    </row>
    <row r="136" spans="1:5" x14ac:dyDescent="0.25">
      <c r="A136">
        <v>135</v>
      </c>
      <c r="D136" s="2">
        <v>3</v>
      </c>
      <c r="E136" s="5">
        <v>4</v>
      </c>
    </row>
    <row r="137" spans="1:5" x14ac:dyDescent="0.25">
      <c r="A137">
        <v>136</v>
      </c>
      <c r="D137" s="2">
        <v>3</v>
      </c>
      <c r="E137" s="5">
        <v>4</v>
      </c>
    </row>
    <row r="138" spans="1:5" x14ac:dyDescent="0.25">
      <c r="A138">
        <v>137</v>
      </c>
      <c r="D138" s="2">
        <v>3</v>
      </c>
      <c r="E138" s="5">
        <v>4</v>
      </c>
    </row>
    <row r="139" spans="1:5" x14ac:dyDescent="0.25">
      <c r="A139">
        <v>138</v>
      </c>
      <c r="D139" s="2">
        <v>3</v>
      </c>
      <c r="E139" s="5">
        <v>4</v>
      </c>
    </row>
    <row r="140" spans="1:5" x14ac:dyDescent="0.25">
      <c r="A140">
        <v>139</v>
      </c>
      <c r="D140" s="2">
        <v>3</v>
      </c>
      <c r="E140" s="5">
        <v>4</v>
      </c>
    </row>
    <row r="141" spans="1:5" x14ac:dyDescent="0.25">
      <c r="A141">
        <v>140</v>
      </c>
      <c r="D141" s="2">
        <v>3</v>
      </c>
      <c r="E141" s="5">
        <v>4</v>
      </c>
    </row>
    <row r="142" spans="1:5" x14ac:dyDescent="0.25">
      <c r="A142">
        <v>141</v>
      </c>
      <c r="D142" s="2">
        <v>3</v>
      </c>
      <c r="E142" s="5">
        <v>4</v>
      </c>
    </row>
    <row r="143" spans="1:5" x14ac:dyDescent="0.25">
      <c r="A143">
        <v>142</v>
      </c>
      <c r="C143" s="3">
        <v>2</v>
      </c>
      <c r="D143" s="2">
        <v>3</v>
      </c>
    </row>
    <row r="144" spans="1:5" x14ac:dyDescent="0.25">
      <c r="A144">
        <v>143</v>
      </c>
      <c r="C144" s="3">
        <v>2</v>
      </c>
    </row>
    <row r="145" spans="1:5" x14ac:dyDescent="0.25">
      <c r="A145">
        <v>144</v>
      </c>
      <c r="C145" s="3">
        <v>2</v>
      </c>
    </row>
    <row r="146" spans="1:5" x14ac:dyDescent="0.25">
      <c r="A146">
        <v>145</v>
      </c>
      <c r="C146" s="3">
        <v>2</v>
      </c>
    </row>
    <row r="147" spans="1:5" x14ac:dyDescent="0.25">
      <c r="A147">
        <v>146</v>
      </c>
      <c r="C147" s="3">
        <v>2</v>
      </c>
    </row>
    <row r="148" spans="1:5" x14ac:dyDescent="0.25">
      <c r="A148">
        <v>147</v>
      </c>
      <c r="B148" s="4">
        <v>1</v>
      </c>
      <c r="C148" s="3">
        <v>2</v>
      </c>
    </row>
    <row r="149" spans="1:5" x14ac:dyDescent="0.25">
      <c r="A149">
        <v>148</v>
      </c>
      <c r="B149" s="4">
        <v>1</v>
      </c>
      <c r="C149" s="3">
        <v>2</v>
      </c>
    </row>
    <row r="150" spans="1:5" x14ac:dyDescent="0.25">
      <c r="A150">
        <v>149</v>
      </c>
      <c r="B150" s="4">
        <v>1</v>
      </c>
      <c r="C150" s="3">
        <v>2</v>
      </c>
    </row>
    <row r="151" spans="1:5" x14ac:dyDescent="0.25">
      <c r="A151">
        <v>150</v>
      </c>
      <c r="B151" s="4">
        <v>1</v>
      </c>
      <c r="C151" s="3">
        <v>2</v>
      </c>
    </row>
    <row r="152" spans="1:5" x14ac:dyDescent="0.25">
      <c r="A152">
        <v>151</v>
      </c>
      <c r="B152" s="4">
        <v>1</v>
      </c>
    </row>
    <row r="153" spans="1:5" x14ac:dyDescent="0.25">
      <c r="A153">
        <v>152</v>
      </c>
      <c r="B153" s="4">
        <v>1</v>
      </c>
    </row>
    <row r="154" spans="1:5" x14ac:dyDescent="0.25">
      <c r="A154">
        <v>153</v>
      </c>
      <c r="B154" s="4">
        <v>1</v>
      </c>
    </row>
    <row r="155" spans="1:5" x14ac:dyDescent="0.25">
      <c r="A155">
        <v>154</v>
      </c>
      <c r="B155" s="4">
        <v>1</v>
      </c>
      <c r="E155" s="5">
        <v>4</v>
      </c>
    </row>
    <row r="156" spans="1:5" x14ac:dyDescent="0.25">
      <c r="A156">
        <v>155</v>
      </c>
      <c r="B156" s="4">
        <v>1</v>
      </c>
      <c r="D156" s="2">
        <v>3</v>
      </c>
      <c r="E156" s="5">
        <v>4</v>
      </c>
    </row>
    <row r="157" spans="1:5" x14ac:dyDescent="0.25">
      <c r="A157">
        <v>156</v>
      </c>
      <c r="D157" s="2">
        <v>3</v>
      </c>
      <c r="E157" s="5">
        <v>4</v>
      </c>
    </row>
    <row r="158" spans="1:5" x14ac:dyDescent="0.25">
      <c r="A158">
        <v>157</v>
      </c>
      <c r="D158" s="2">
        <v>3</v>
      </c>
      <c r="E158" s="5">
        <v>4</v>
      </c>
    </row>
    <row r="159" spans="1:5" x14ac:dyDescent="0.25">
      <c r="A159">
        <v>158</v>
      </c>
      <c r="D159" s="2">
        <v>3</v>
      </c>
      <c r="E159" s="5">
        <v>4</v>
      </c>
    </row>
    <row r="160" spans="1:5" x14ac:dyDescent="0.25">
      <c r="A160">
        <v>159</v>
      </c>
      <c r="D160" s="2">
        <v>3</v>
      </c>
      <c r="E160" s="5">
        <v>4</v>
      </c>
    </row>
    <row r="161" spans="1:5" x14ac:dyDescent="0.25">
      <c r="A161">
        <v>160</v>
      </c>
      <c r="D161" s="2">
        <v>3</v>
      </c>
      <c r="E161" s="5">
        <v>4</v>
      </c>
    </row>
    <row r="162" spans="1:5" x14ac:dyDescent="0.25">
      <c r="A162">
        <v>161</v>
      </c>
      <c r="D162" s="2">
        <v>3</v>
      </c>
      <c r="E162" s="5">
        <v>4</v>
      </c>
    </row>
    <row r="163" spans="1:5" x14ac:dyDescent="0.25">
      <c r="A163">
        <v>162</v>
      </c>
      <c r="C163" s="3">
        <v>2</v>
      </c>
      <c r="D163" s="2">
        <v>3</v>
      </c>
      <c r="E163" s="5">
        <v>4</v>
      </c>
    </row>
    <row r="164" spans="1:5" x14ac:dyDescent="0.25">
      <c r="A164">
        <v>163</v>
      </c>
      <c r="C164" s="3">
        <v>2</v>
      </c>
      <c r="D164" s="2">
        <v>3</v>
      </c>
    </row>
    <row r="165" spans="1:5" x14ac:dyDescent="0.25">
      <c r="A165">
        <v>164</v>
      </c>
      <c r="C165" s="3">
        <v>2</v>
      </c>
    </row>
    <row r="166" spans="1:5" x14ac:dyDescent="0.25">
      <c r="A166">
        <v>165</v>
      </c>
      <c r="C166" s="3">
        <v>2</v>
      </c>
    </row>
    <row r="167" spans="1:5" x14ac:dyDescent="0.25">
      <c r="A167">
        <v>166</v>
      </c>
      <c r="C167" s="3">
        <v>2</v>
      </c>
    </row>
    <row r="168" spans="1:5" x14ac:dyDescent="0.25">
      <c r="A168">
        <v>167</v>
      </c>
      <c r="C168" s="3">
        <v>2</v>
      </c>
    </row>
    <row r="169" spans="1:5" x14ac:dyDescent="0.25">
      <c r="A169">
        <v>168</v>
      </c>
      <c r="B169" s="4">
        <v>1</v>
      </c>
      <c r="C169" s="3">
        <v>2</v>
      </c>
    </row>
    <row r="170" spans="1:5" x14ac:dyDescent="0.25">
      <c r="A170">
        <v>169</v>
      </c>
      <c r="B170" s="4">
        <v>1</v>
      </c>
      <c r="C170" s="3">
        <v>2</v>
      </c>
    </row>
    <row r="171" spans="1:5" x14ac:dyDescent="0.25">
      <c r="A171">
        <v>170</v>
      </c>
      <c r="B171" s="4">
        <v>1</v>
      </c>
      <c r="C171" s="3">
        <v>2</v>
      </c>
    </row>
    <row r="172" spans="1:5" x14ac:dyDescent="0.25">
      <c r="A172">
        <v>171</v>
      </c>
      <c r="B172" s="4">
        <v>1</v>
      </c>
      <c r="C172" s="3">
        <v>2</v>
      </c>
    </row>
    <row r="173" spans="1:5" x14ac:dyDescent="0.25">
      <c r="A173">
        <v>172</v>
      </c>
      <c r="B173" s="4">
        <v>1</v>
      </c>
    </row>
    <row r="174" spans="1:5" x14ac:dyDescent="0.25">
      <c r="A174">
        <v>173</v>
      </c>
      <c r="B174" s="4">
        <v>1</v>
      </c>
    </row>
    <row r="175" spans="1:5" x14ac:dyDescent="0.25">
      <c r="A175">
        <v>174</v>
      </c>
      <c r="B175" s="4">
        <v>1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D178" s="2">
        <v>3</v>
      </c>
      <c r="E178" s="5">
        <v>4</v>
      </c>
    </row>
    <row r="179" spans="1:5" x14ac:dyDescent="0.25">
      <c r="A179">
        <v>178</v>
      </c>
      <c r="D179" s="2">
        <v>3</v>
      </c>
      <c r="E179" s="5">
        <v>4</v>
      </c>
    </row>
    <row r="180" spans="1:5" x14ac:dyDescent="0.25">
      <c r="A180">
        <v>179</v>
      </c>
      <c r="D180" s="2">
        <v>3</v>
      </c>
      <c r="E180" s="5">
        <v>4</v>
      </c>
    </row>
    <row r="181" spans="1:5" x14ac:dyDescent="0.25">
      <c r="A181">
        <v>180</v>
      </c>
      <c r="D181" s="2">
        <v>3</v>
      </c>
      <c r="E181" s="5">
        <v>4</v>
      </c>
    </row>
    <row r="182" spans="1:5" x14ac:dyDescent="0.25">
      <c r="A182">
        <v>181</v>
      </c>
      <c r="D182" s="2">
        <v>3</v>
      </c>
      <c r="E182" s="5">
        <v>4</v>
      </c>
    </row>
    <row r="183" spans="1:5" x14ac:dyDescent="0.25">
      <c r="A183">
        <v>182</v>
      </c>
      <c r="D183" s="2">
        <v>3</v>
      </c>
      <c r="E183" s="5">
        <v>4</v>
      </c>
    </row>
    <row r="184" spans="1:5" x14ac:dyDescent="0.25">
      <c r="A184">
        <v>183</v>
      </c>
      <c r="C184" s="3">
        <v>2</v>
      </c>
      <c r="D184" s="2">
        <v>3</v>
      </c>
      <c r="E184" s="5">
        <v>4</v>
      </c>
    </row>
    <row r="185" spans="1:5" x14ac:dyDescent="0.25">
      <c r="A185">
        <v>184</v>
      </c>
      <c r="C185" s="3">
        <v>2</v>
      </c>
      <c r="D185" s="2">
        <v>3</v>
      </c>
      <c r="E185" s="5">
        <v>4</v>
      </c>
    </row>
    <row r="186" spans="1:5" x14ac:dyDescent="0.25">
      <c r="A186">
        <v>185</v>
      </c>
      <c r="C186" s="3">
        <v>2</v>
      </c>
      <c r="D186" s="2">
        <v>3</v>
      </c>
    </row>
    <row r="187" spans="1:5" x14ac:dyDescent="0.25">
      <c r="A187">
        <v>186</v>
      </c>
      <c r="C187" s="3">
        <v>2</v>
      </c>
    </row>
    <row r="188" spans="1:5" x14ac:dyDescent="0.25">
      <c r="A188">
        <v>187</v>
      </c>
      <c r="C188" s="3">
        <v>2</v>
      </c>
    </row>
    <row r="189" spans="1:5" x14ac:dyDescent="0.25">
      <c r="A189">
        <v>188</v>
      </c>
      <c r="B189" s="4">
        <v>1</v>
      </c>
      <c r="C189" s="3">
        <v>2</v>
      </c>
    </row>
    <row r="190" spans="1:5" x14ac:dyDescent="0.25">
      <c r="A190">
        <v>189</v>
      </c>
      <c r="B190" s="4">
        <v>1</v>
      </c>
      <c r="C190" s="3">
        <v>2</v>
      </c>
    </row>
    <row r="191" spans="1:5" x14ac:dyDescent="0.25">
      <c r="A191">
        <v>190</v>
      </c>
      <c r="B191" s="4">
        <v>1</v>
      </c>
      <c r="C191" s="3">
        <v>2</v>
      </c>
    </row>
    <row r="192" spans="1:5" x14ac:dyDescent="0.25">
      <c r="A192">
        <v>191</v>
      </c>
      <c r="B192" s="4">
        <v>1</v>
      </c>
      <c r="C192" s="3">
        <v>2</v>
      </c>
    </row>
    <row r="193" spans="1:5" x14ac:dyDescent="0.25">
      <c r="A193">
        <v>192</v>
      </c>
      <c r="B193" s="4">
        <v>1</v>
      </c>
    </row>
    <row r="194" spans="1:5" x14ac:dyDescent="0.25">
      <c r="A194">
        <v>193</v>
      </c>
      <c r="B194" s="4">
        <v>1</v>
      </c>
    </row>
    <row r="195" spans="1:5" x14ac:dyDescent="0.25">
      <c r="A195">
        <v>194</v>
      </c>
      <c r="B195" s="4">
        <v>1</v>
      </c>
    </row>
    <row r="196" spans="1:5" x14ac:dyDescent="0.25">
      <c r="A196">
        <v>195</v>
      </c>
      <c r="B196" s="4">
        <v>1</v>
      </c>
    </row>
    <row r="197" spans="1:5" x14ac:dyDescent="0.25">
      <c r="A197">
        <v>196</v>
      </c>
      <c r="B197" s="4">
        <v>1</v>
      </c>
    </row>
    <row r="198" spans="1:5" x14ac:dyDescent="0.25">
      <c r="A198">
        <v>197</v>
      </c>
      <c r="B198" s="4">
        <v>1</v>
      </c>
    </row>
    <row r="199" spans="1:5" x14ac:dyDescent="0.25">
      <c r="A199">
        <v>198</v>
      </c>
      <c r="E199" s="5">
        <v>4</v>
      </c>
    </row>
    <row r="200" spans="1:5" x14ac:dyDescent="0.25">
      <c r="A200">
        <v>199</v>
      </c>
      <c r="E200" s="5">
        <v>4</v>
      </c>
    </row>
    <row r="201" spans="1:5" x14ac:dyDescent="0.25">
      <c r="A201">
        <v>200</v>
      </c>
      <c r="D201" s="2">
        <v>3</v>
      </c>
      <c r="E201" s="5">
        <v>4</v>
      </c>
    </row>
    <row r="202" spans="1:5" x14ac:dyDescent="0.25">
      <c r="A202">
        <v>201</v>
      </c>
      <c r="D202" s="2">
        <v>3</v>
      </c>
      <c r="E202" s="5">
        <v>4</v>
      </c>
    </row>
    <row r="203" spans="1:5" x14ac:dyDescent="0.25">
      <c r="A203">
        <v>202</v>
      </c>
      <c r="D203" s="2">
        <v>3</v>
      </c>
      <c r="E203" s="5">
        <v>4</v>
      </c>
    </row>
    <row r="204" spans="1:5" x14ac:dyDescent="0.25">
      <c r="A204">
        <v>203</v>
      </c>
      <c r="D204" s="2">
        <v>3</v>
      </c>
      <c r="E204" s="5">
        <v>4</v>
      </c>
    </row>
    <row r="205" spans="1:5" x14ac:dyDescent="0.25">
      <c r="A205">
        <v>204</v>
      </c>
      <c r="C205" s="3">
        <v>2</v>
      </c>
      <c r="D205" s="2">
        <v>3</v>
      </c>
      <c r="E205" s="5">
        <v>4</v>
      </c>
    </row>
    <row r="206" spans="1:5" x14ac:dyDescent="0.25">
      <c r="A206">
        <v>205</v>
      </c>
      <c r="C206" s="3">
        <v>2</v>
      </c>
      <c r="D206" s="2">
        <v>3</v>
      </c>
      <c r="E206" s="5">
        <v>4</v>
      </c>
    </row>
    <row r="207" spans="1:5" x14ac:dyDescent="0.25">
      <c r="A207">
        <v>206</v>
      </c>
      <c r="C207" s="3">
        <v>2</v>
      </c>
      <c r="D207" s="2">
        <v>3</v>
      </c>
      <c r="E207" s="5">
        <v>4</v>
      </c>
    </row>
    <row r="208" spans="1:5" x14ac:dyDescent="0.25">
      <c r="A208">
        <v>207</v>
      </c>
      <c r="C208" s="3">
        <v>2</v>
      </c>
      <c r="D208" s="2">
        <v>3</v>
      </c>
      <c r="E208" s="5">
        <v>4</v>
      </c>
    </row>
    <row r="209" spans="1:6" x14ac:dyDescent="0.25">
      <c r="A209">
        <v>208</v>
      </c>
      <c r="C209" s="3">
        <v>2</v>
      </c>
      <c r="D209" s="2">
        <v>3</v>
      </c>
    </row>
    <row r="210" spans="1:6" x14ac:dyDescent="0.25">
      <c r="A210">
        <v>209</v>
      </c>
      <c r="C210" s="3">
        <v>2</v>
      </c>
      <c r="D210" s="2">
        <v>3</v>
      </c>
    </row>
    <row r="211" spans="1:6" x14ac:dyDescent="0.25">
      <c r="A211">
        <v>210</v>
      </c>
      <c r="C211" s="3">
        <v>2</v>
      </c>
    </row>
    <row r="212" spans="1:6" x14ac:dyDescent="0.25">
      <c r="A212">
        <v>211</v>
      </c>
      <c r="C212" s="3">
        <v>2</v>
      </c>
    </row>
    <row r="213" spans="1:6" x14ac:dyDescent="0.25">
      <c r="A213">
        <v>212</v>
      </c>
      <c r="B213" s="4">
        <v>1</v>
      </c>
      <c r="C213" s="3">
        <v>2</v>
      </c>
    </row>
    <row r="214" spans="1:6" x14ac:dyDescent="0.25">
      <c r="A214">
        <v>213</v>
      </c>
      <c r="B214" s="4">
        <v>1</v>
      </c>
      <c r="C214" s="3">
        <v>2</v>
      </c>
    </row>
    <row r="215" spans="1:6" x14ac:dyDescent="0.25">
      <c r="A215">
        <v>214</v>
      </c>
      <c r="B215" s="4">
        <v>1</v>
      </c>
      <c r="C215" s="3">
        <v>2</v>
      </c>
    </row>
    <row r="216" spans="1:6" x14ac:dyDescent="0.25">
      <c r="A216">
        <v>215</v>
      </c>
      <c r="B216" s="4">
        <v>1</v>
      </c>
      <c r="C216" s="3">
        <v>2</v>
      </c>
    </row>
    <row r="217" spans="1:6" x14ac:dyDescent="0.25">
      <c r="A217">
        <v>216</v>
      </c>
      <c r="B217" s="4">
        <v>1</v>
      </c>
    </row>
    <row r="218" spans="1:6" x14ac:dyDescent="0.25">
      <c r="A218">
        <v>217</v>
      </c>
      <c r="B218" s="4">
        <v>1</v>
      </c>
      <c r="F218" t="s">
        <v>22</v>
      </c>
    </row>
    <row r="219" spans="1:6" x14ac:dyDescent="0.25">
      <c r="A219">
        <v>218</v>
      </c>
    </row>
    <row r="220" spans="1:6" x14ac:dyDescent="0.25">
      <c r="A220">
        <v>219</v>
      </c>
      <c r="F220" t="s">
        <v>22</v>
      </c>
    </row>
    <row r="221" spans="1:6" x14ac:dyDescent="0.25">
      <c r="A221">
        <v>220</v>
      </c>
      <c r="C221" s="3">
        <v>2</v>
      </c>
    </row>
    <row r="222" spans="1:6" x14ac:dyDescent="0.25">
      <c r="A222">
        <v>221</v>
      </c>
      <c r="C222" s="3">
        <v>2</v>
      </c>
    </row>
    <row r="223" spans="1:6" x14ac:dyDescent="0.25">
      <c r="A223">
        <v>222</v>
      </c>
      <c r="C223" s="3">
        <v>2</v>
      </c>
    </row>
    <row r="224" spans="1:6" x14ac:dyDescent="0.25">
      <c r="A224">
        <v>223</v>
      </c>
      <c r="C224" s="3">
        <v>2</v>
      </c>
    </row>
    <row r="225" spans="1:5" x14ac:dyDescent="0.25">
      <c r="A225">
        <v>224</v>
      </c>
      <c r="C225" s="3">
        <v>2</v>
      </c>
    </row>
    <row r="226" spans="1:5" x14ac:dyDescent="0.25">
      <c r="A226">
        <v>225</v>
      </c>
      <c r="C226" s="3">
        <v>2</v>
      </c>
    </row>
    <row r="227" spans="1:5" x14ac:dyDescent="0.25">
      <c r="A227">
        <v>226</v>
      </c>
      <c r="C227" s="3">
        <v>2</v>
      </c>
    </row>
    <row r="228" spans="1:5" x14ac:dyDescent="0.25">
      <c r="A228">
        <v>227</v>
      </c>
      <c r="C228" s="3">
        <v>2</v>
      </c>
    </row>
    <row r="229" spans="1:5" x14ac:dyDescent="0.25">
      <c r="A229">
        <v>228</v>
      </c>
      <c r="B229" s="4">
        <v>1</v>
      </c>
      <c r="C229" s="3">
        <v>2</v>
      </c>
    </row>
    <row r="230" spans="1:5" x14ac:dyDescent="0.25">
      <c r="A230">
        <v>229</v>
      </c>
      <c r="B230" s="4">
        <v>1</v>
      </c>
      <c r="C230" s="3">
        <v>2</v>
      </c>
    </row>
    <row r="231" spans="1:5" x14ac:dyDescent="0.25">
      <c r="A231">
        <v>230</v>
      </c>
      <c r="B231" s="4">
        <v>1</v>
      </c>
      <c r="C231" s="3">
        <v>2</v>
      </c>
    </row>
    <row r="232" spans="1:5" x14ac:dyDescent="0.25">
      <c r="A232">
        <v>231</v>
      </c>
      <c r="B232" s="4">
        <v>1</v>
      </c>
    </row>
    <row r="233" spans="1:5" x14ac:dyDescent="0.25">
      <c r="A233">
        <v>232</v>
      </c>
      <c r="B233" s="4">
        <v>1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B237" s="4">
        <v>1</v>
      </c>
      <c r="E237" s="5">
        <v>4</v>
      </c>
    </row>
    <row r="238" spans="1:5" x14ac:dyDescent="0.25">
      <c r="A238">
        <v>237</v>
      </c>
      <c r="B238" s="4">
        <v>1</v>
      </c>
      <c r="D238" s="2">
        <v>3</v>
      </c>
      <c r="E238" s="5">
        <v>4</v>
      </c>
    </row>
    <row r="239" spans="1:5" x14ac:dyDescent="0.25">
      <c r="A239">
        <v>238</v>
      </c>
      <c r="D239" s="2">
        <v>3</v>
      </c>
      <c r="E239" s="5">
        <v>4</v>
      </c>
    </row>
    <row r="240" spans="1:5" x14ac:dyDescent="0.25">
      <c r="A240">
        <v>239</v>
      </c>
      <c r="D240" s="2">
        <v>3</v>
      </c>
      <c r="E240" s="5">
        <v>4</v>
      </c>
    </row>
    <row r="241" spans="1:5" x14ac:dyDescent="0.25">
      <c r="A241">
        <v>240</v>
      </c>
      <c r="D241" s="2">
        <v>3</v>
      </c>
      <c r="E241" s="5">
        <v>4</v>
      </c>
    </row>
    <row r="242" spans="1:5" x14ac:dyDescent="0.25">
      <c r="A242">
        <v>241</v>
      </c>
      <c r="D242" s="2">
        <v>3</v>
      </c>
      <c r="E242" s="5">
        <v>4</v>
      </c>
    </row>
    <row r="243" spans="1:5" x14ac:dyDescent="0.25">
      <c r="A243">
        <v>242</v>
      </c>
      <c r="D243" s="2">
        <v>3</v>
      </c>
      <c r="E243" s="5">
        <v>4</v>
      </c>
    </row>
    <row r="244" spans="1:5" x14ac:dyDescent="0.25">
      <c r="A244">
        <v>243</v>
      </c>
      <c r="D244" s="2">
        <v>3</v>
      </c>
      <c r="E244" s="5">
        <v>4</v>
      </c>
    </row>
    <row r="245" spans="1:5" x14ac:dyDescent="0.25">
      <c r="A245">
        <v>244</v>
      </c>
      <c r="D245" s="2">
        <v>3</v>
      </c>
      <c r="E245" s="5">
        <v>4</v>
      </c>
    </row>
    <row r="246" spans="1:5" x14ac:dyDescent="0.25">
      <c r="A246">
        <v>245</v>
      </c>
    </row>
    <row r="247" spans="1:5" x14ac:dyDescent="0.25">
      <c r="A247">
        <v>246</v>
      </c>
    </row>
    <row r="248" spans="1:5" x14ac:dyDescent="0.25">
      <c r="A248">
        <v>247</v>
      </c>
      <c r="C248" s="3">
        <v>2</v>
      </c>
    </row>
    <row r="249" spans="1:5" x14ac:dyDescent="0.25">
      <c r="A249">
        <v>248</v>
      </c>
      <c r="C249" s="3">
        <v>2</v>
      </c>
    </row>
    <row r="250" spans="1:5" x14ac:dyDescent="0.25">
      <c r="A250">
        <v>249</v>
      </c>
      <c r="C250" s="3">
        <v>2</v>
      </c>
    </row>
    <row r="251" spans="1:5" x14ac:dyDescent="0.25">
      <c r="A251">
        <v>250</v>
      </c>
      <c r="B251" s="4">
        <v>1</v>
      </c>
      <c r="C251" s="3">
        <v>2</v>
      </c>
    </row>
    <row r="252" spans="1:5" x14ac:dyDescent="0.25">
      <c r="A252">
        <v>251</v>
      </c>
      <c r="B252" s="4">
        <v>1</v>
      </c>
      <c r="C252" s="3">
        <v>2</v>
      </c>
    </row>
    <row r="253" spans="1:5" x14ac:dyDescent="0.25">
      <c r="A253">
        <v>252</v>
      </c>
      <c r="B253" s="4">
        <v>1</v>
      </c>
      <c r="C253" s="3">
        <v>2</v>
      </c>
    </row>
    <row r="254" spans="1:5" x14ac:dyDescent="0.25">
      <c r="A254">
        <v>253</v>
      </c>
      <c r="B254" s="4">
        <v>1</v>
      </c>
      <c r="C254" s="3">
        <v>2</v>
      </c>
    </row>
    <row r="255" spans="1:5" x14ac:dyDescent="0.25">
      <c r="A255">
        <v>254</v>
      </c>
      <c r="B255" s="4">
        <v>1</v>
      </c>
      <c r="C255" s="3">
        <v>2</v>
      </c>
    </row>
    <row r="256" spans="1:5" x14ac:dyDescent="0.25">
      <c r="A256">
        <v>255</v>
      </c>
      <c r="B256" s="4">
        <v>1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B258" s="4">
        <v>1</v>
      </c>
      <c r="D258" s="2">
        <v>3</v>
      </c>
      <c r="E258" s="5">
        <v>4</v>
      </c>
    </row>
    <row r="259" spans="1:5" x14ac:dyDescent="0.25">
      <c r="A259">
        <v>258</v>
      </c>
      <c r="D259" s="2">
        <v>3</v>
      </c>
      <c r="E259" s="5">
        <v>4</v>
      </c>
    </row>
    <row r="260" spans="1:5" x14ac:dyDescent="0.25">
      <c r="A260">
        <v>259</v>
      </c>
      <c r="D260" s="2">
        <v>3</v>
      </c>
      <c r="E260" s="5">
        <v>4</v>
      </c>
    </row>
    <row r="261" spans="1:5" x14ac:dyDescent="0.25">
      <c r="A261">
        <v>260</v>
      </c>
      <c r="D261" s="2">
        <v>3</v>
      </c>
      <c r="E261" s="5">
        <v>4</v>
      </c>
    </row>
    <row r="262" spans="1:5" x14ac:dyDescent="0.25">
      <c r="A262">
        <v>261</v>
      </c>
      <c r="D262" s="2">
        <v>3</v>
      </c>
      <c r="E262" s="5">
        <v>4</v>
      </c>
    </row>
    <row r="263" spans="1:5" x14ac:dyDescent="0.25">
      <c r="A263">
        <v>262</v>
      </c>
      <c r="D263" s="2">
        <v>3</v>
      </c>
      <c r="E263" s="5">
        <v>4</v>
      </c>
    </row>
    <row r="264" spans="1:5" x14ac:dyDescent="0.25">
      <c r="A264">
        <v>263</v>
      </c>
      <c r="D264" s="2">
        <v>3</v>
      </c>
      <c r="E264" s="5">
        <v>4</v>
      </c>
    </row>
    <row r="265" spans="1:5" x14ac:dyDescent="0.25">
      <c r="A265">
        <v>264</v>
      </c>
      <c r="D265" s="2">
        <v>3</v>
      </c>
      <c r="E265" s="5">
        <v>4</v>
      </c>
    </row>
    <row r="266" spans="1:5" x14ac:dyDescent="0.25">
      <c r="A266">
        <v>265</v>
      </c>
    </row>
    <row r="267" spans="1:5" x14ac:dyDescent="0.25">
      <c r="A267">
        <v>266</v>
      </c>
    </row>
    <row r="268" spans="1:5" x14ac:dyDescent="0.25">
      <c r="A268">
        <v>267</v>
      </c>
      <c r="C268" s="3">
        <v>2</v>
      </c>
    </row>
    <row r="269" spans="1:5" x14ac:dyDescent="0.25">
      <c r="A269">
        <v>268</v>
      </c>
      <c r="C269" s="3">
        <v>2</v>
      </c>
    </row>
    <row r="270" spans="1:5" x14ac:dyDescent="0.25">
      <c r="A270">
        <v>269</v>
      </c>
      <c r="C270" s="3">
        <v>2</v>
      </c>
    </row>
    <row r="271" spans="1:5" x14ac:dyDescent="0.25">
      <c r="A271">
        <v>270</v>
      </c>
      <c r="B271" s="4">
        <v>1</v>
      </c>
      <c r="C271" s="3">
        <v>2</v>
      </c>
    </row>
    <row r="272" spans="1:5" x14ac:dyDescent="0.25">
      <c r="A272">
        <v>271</v>
      </c>
      <c r="B272" s="4">
        <v>1</v>
      </c>
      <c r="C272" s="3">
        <v>2</v>
      </c>
    </row>
    <row r="273" spans="1:5" x14ac:dyDescent="0.25">
      <c r="A273">
        <v>272</v>
      </c>
      <c r="B273" s="4">
        <v>1</v>
      </c>
      <c r="C273" s="3">
        <v>2</v>
      </c>
    </row>
    <row r="274" spans="1:5" x14ac:dyDescent="0.25">
      <c r="A274">
        <v>273</v>
      </c>
      <c r="B274" s="4">
        <v>1</v>
      </c>
      <c r="C274" s="3">
        <v>2</v>
      </c>
    </row>
    <row r="275" spans="1:5" x14ac:dyDescent="0.25">
      <c r="A275">
        <v>274</v>
      </c>
      <c r="B275" s="4">
        <v>1</v>
      </c>
      <c r="C275" s="3">
        <v>2</v>
      </c>
    </row>
    <row r="276" spans="1:5" x14ac:dyDescent="0.25">
      <c r="A276">
        <v>275</v>
      </c>
      <c r="B276" s="4">
        <v>1</v>
      </c>
    </row>
    <row r="277" spans="1:5" x14ac:dyDescent="0.25">
      <c r="A277">
        <v>276</v>
      </c>
      <c r="B277" s="4">
        <v>1</v>
      </c>
    </row>
    <row r="278" spans="1:5" x14ac:dyDescent="0.25">
      <c r="A278">
        <v>277</v>
      </c>
      <c r="B278" s="4">
        <v>1</v>
      </c>
      <c r="E278" s="5">
        <v>4</v>
      </c>
    </row>
    <row r="279" spans="1:5" x14ac:dyDescent="0.25">
      <c r="A279">
        <v>278</v>
      </c>
      <c r="D279" s="2">
        <v>3</v>
      </c>
      <c r="E279" s="5">
        <v>4</v>
      </c>
    </row>
    <row r="280" spans="1:5" x14ac:dyDescent="0.25">
      <c r="A280">
        <v>279</v>
      </c>
      <c r="D280" s="2">
        <v>3</v>
      </c>
      <c r="E280" s="5">
        <v>4</v>
      </c>
    </row>
    <row r="281" spans="1:5" x14ac:dyDescent="0.25">
      <c r="A281">
        <v>280</v>
      </c>
      <c r="D281" s="2">
        <v>3</v>
      </c>
      <c r="E281" s="5">
        <v>4</v>
      </c>
    </row>
    <row r="282" spans="1:5" x14ac:dyDescent="0.25">
      <c r="A282">
        <v>281</v>
      </c>
      <c r="D282" s="2">
        <v>3</v>
      </c>
      <c r="E282" s="5">
        <v>4</v>
      </c>
    </row>
    <row r="283" spans="1:5" x14ac:dyDescent="0.25">
      <c r="A283">
        <v>282</v>
      </c>
      <c r="D283" s="2">
        <v>3</v>
      </c>
      <c r="E283" s="5">
        <v>4</v>
      </c>
    </row>
    <row r="284" spans="1:5" x14ac:dyDescent="0.25">
      <c r="A284">
        <v>283</v>
      </c>
      <c r="D284" s="2">
        <v>3</v>
      </c>
      <c r="E284" s="5">
        <v>4</v>
      </c>
    </row>
    <row r="285" spans="1:5" x14ac:dyDescent="0.25">
      <c r="A285">
        <v>284</v>
      </c>
      <c r="D285" s="2">
        <v>3</v>
      </c>
      <c r="E285" s="5">
        <v>4</v>
      </c>
    </row>
    <row r="286" spans="1:5" x14ac:dyDescent="0.25">
      <c r="A286">
        <v>285</v>
      </c>
      <c r="D286" s="2">
        <v>3</v>
      </c>
      <c r="E286" s="5">
        <v>4</v>
      </c>
    </row>
    <row r="287" spans="1:5" x14ac:dyDescent="0.25">
      <c r="A287">
        <v>286</v>
      </c>
      <c r="C287" s="3">
        <v>2</v>
      </c>
    </row>
    <row r="288" spans="1:5" x14ac:dyDescent="0.25">
      <c r="A288">
        <v>287</v>
      </c>
      <c r="C288" s="3">
        <v>2</v>
      </c>
    </row>
    <row r="289" spans="1:5" x14ac:dyDescent="0.25">
      <c r="A289">
        <v>288</v>
      </c>
      <c r="C289" s="3">
        <v>2</v>
      </c>
    </row>
    <row r="290" spans="1:5" x14ac:dyDescent="0.25">
      <c r="A290">
        <v>289</v>
      </c>
      <c r="C290" s="3">
        <v>2</v>
      </c>
    </row>
    <row r="291" spans="1:5" x14ac:dyDescent="0.25">
      <c r="A291">
        <v>290</v>
      </c>
      <c r="B291" s="4">
        <v>1</v>
      </c>
      <c r="C291" s="3">
        <v>2</v>
      </c>
    </row>
    <row r="292" spans="1:5" x14ac:dyDescent="0.25">
      <c r="A292">
        <v>291</v>
      </c>
      <c r="B292" s="4">
        <v>1</v>
      </c>
      <c r="C292" s="3">
        <v>2</v>
      </c>
    </row>
    <row r="293" spans="1:5" x14ac:dyDescent="0.25">
      <c r="A293">
        <v>292</v>
      </c>
      <c r="B293" s="4">
        <v>1</v>
      </c>
      <c r="C293" s="3">
        <v>2</v>
      </c>
    </row>
    <row r="294" spans="1:5" x14ac:dyDescent="0.25">
      <c r="A294">
        <v>293</v>
      </c>
      <c r="B294" s="4">
        <v>1</v>
      </c>
      <c r="C294" s="3">
        <v>2</v>
      </c>
    </row>
    <row r="295" spans="1:5" x14ac:dyDescent="0.25">
      <c r="A295">
        <v>294</v>
      </c>
      <c r="B295" s="4">
        <v>1</v>
      </c>
    </row>
    <row r="296" spans="1:5" x14ac:dyDescent="0.25">
      <c r="A296">
        <v>295</v>
      </c>
      <c r="B296" s="4">
        <v>1</v>
      </c>
    </row>
    <row r="297" spans="1:5" x14ac:dyDescent="0.25">
      <c r="A297">
        <v>296</v>
      </c>
      <c r="B297" s="4">
        <v>1</v>
      </c>
    </row>
    <row r="298" spans="1:5" x14ac:dyDescent="0.25">
      <c r="A298">
        <v>297</v>
      </c>
      <c r="B298" s="4">
        <v>1</v>
      </c>
      <c r="E298" s="5">
        <v>4</v>
      </c>
    </row>
    <row r="299" spans="1:5" x14ac:dyDescent="0.25">
      <c r="A299">
        <v>298</v>
      </c>
      <c r="D299" s="2">
        <v>3</v>
      </c>
      <c r="E299" s="5">
        <v>4</v>
      </c>
    </row>
    <row r="300" spans="1:5" x14ac:dyDescent="0.25">
      <c r="A300">
        <v>299</v>
      </c>
      <c r="D300" s="2">
        <v>3</v>
      </c>
      <c r="E300" s="5">
        <v>4</v>
      </c>
    </row>
    <row r="301" spans="1:5" x14ac:dyDescent="0.25">
      <c r="A301">
        <v>300</v>
      </c>
      <c r="D301" s="2">
        <v>3</v>
      </c>
      <c r="E301" s="5">
        <v>4</v>
      </c>
    </row>
    <row r="302" spans="1:5" x14ac:dyDescent="0.25">
      <c r="A302">
        <v>301</v>
      </c>
      <c r="D302" s="2">
        <v>3</v>
      </c>
      <c r="E302" s="5">
        <v>4</v>
      </c>
    </row>
    <row r="303" spans="1:5" x14ac:dyDescent="0.25">
      <c r="A303">
        <v>302</v>
      </c>
      <c r="D303" s="2">
        <v>3</v>
      </c>
      <c r="E303" s="5">
        <v>4</v>
      </c>
    </row>
    <row r="304" spans="1:5" x14ac:dyDescent="0.25">
      <c r="A304">
        <v>303</v>
      </c>
      <c r="D304" s="2">
        <v>3</v>
      </c>
      <c r="E304" s="5">
        <v>4</v>
      </c>
    </row>
    <row r="305" spans="1:5" x14ac:dyDescent="0.25">
      <c r="A305">
        <v>304</v>
      </c>
      <c r="D305" s="2">
        <v>3</v>
      </c>
      <c r="E305" s="5">
        <v>4</v>
      </c>
    </row>
    <row r="306" spans="1:5" x14ac:dyDescent="0.25">
      <c r="A306">
        <v>305</v>
      </c>
      <c r="C306" s="3">
        <v>2</v>
      </c>
      <c r="D306" s="2">
        <v>3</v>
      </c>
    </row>
    <row r="307" spans="1:5" x14ac:dyDescent="0.25">
      <c r="A307">
        <v>306</v>
      </c>
      <c r="C307" s="3">
        <v>2</v>
      </c>
    </row>
    <row r="308" spans="1:5" x14ac:dyDescent="0.25">
      <c r="A308">
        <v>307</v>
      </c>
      <c r="C308" s="3">
        <v>2</v>
      </c>
    </row>
    <row r="309" spans="1:5" x14ac:dyDescent="0.25">
      <c r="A309">
        <v>308</v>
      </c>
      <c r="C309" s="3">
        <v>2</v>
      </c>
    </row>
    <row r="310" spans="1:5" x14ac:dyDescent="0.25">
      <c r="A310">
        <v>309</v>
      </c>
      <c r="C310" s="3">
        <v>2</v>
      </c>
    </row>
    <row r="311" spans="1:5" x14ac:dyDescent="0.25">
      <c r="A311">
        <v>310</v>
      </c>
      <c r="C311" s="3">
        <v>2</v>
      </c>
    </row>
    <row r="312" spans="1:5" x14ac:dyDescent="0.25">
      <c r="A312">
        <v>311</v>
      </c>
      <c r="B312" s="4">
        <v>1</v>
      </c>
      <c r="C312" s="3">
        <v>2</v>
      </c>
    </row>
    <row r="313" spans="1:5" x14ac:dyDescent="0.25">
      <c r="A313">
        <v>312</v>
      </c>
      <c r="B313" s="4">
        <v>1</v>
      </c>
      <c r="C313" s="3">
        <v>2</v>
      </c>
    </row>
    <row r="314" spans="1:5" x14ac:dyDescent="0.25">
      <c r="A314">
        <v>313</v>
      </c>
      <c r="B314" s="4">
        <v>1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</row>
    <row r="317" spans="1:5" x14ac:dyDescent="0.25">
      <c r="A317">
        <v>316</v>
      </c>
      <c r="B317" s="4">
        <v>1</v>
      </c>
    </row>
    <row r="318" spans="1:5" x14ac:dyDescent="0.25">
      <c r="A318">
        <v>317</v>
      </c>
      <c r="B318" s="4">
        <v>1</v>
      </c>
      <c r="E318" s="5">
        <v>4</v>
      </c>
    </row>
    <row r="319" spans="1:5" x14ac:dyDescent="0.25">
      <c r="A319">
        <v>318</v>
      </c>
      <c r="D319" s="2">
        <v>3</v>
      </c>
      <c r="E319" s="5">
        <v>4</v>
      </c>
    </row>
    <row r="320" spans="1:5" x14ac:dyDescent="0.25">
      <c r="A320">
        <v>319</v>
      </c>
      <c r="D320" s="2">
        <v>3</v>
      </c>
      <c r="E320" s="5">
        <v>4</v>
      </c>
    </row>
    <row r="321" spans="1:5" x14ac:dyDescent="0.25">
      <c r="A321">
        <v>320</v>
      </c>
      <c r="D321" s="2">
        <v>3</v>
      </c>
      <c r="E321" s="5">
        <v>4</v>
      </c>
    </row>
    <row r="322" spans="1:5" x14ac:dyDescent="0.25">
      <c r="A322">
        <v>321</v>
      </c>
      <c r="D322" s="2">
        <v>3</v>
      </c>
      <c r="E322" s="5">
        <v>4</v>
      </c>
    </row>
    <row r="323" spans="1:5" x14ac:dyDescent="0.25">
      <c r="A323">
        <v>322</v>
      </c>
      <c r="D323" s="2">
        <v>3</v>
      </c>
      <c r="E323" s="5">
        <v>4</v>
      </c>
    </row>
    <row r="324" spans="1:5" x14ac:dyDescent="0.25">
      <c r="A324">
        <v>323</v>
      </c>
      <c r="D324" s="2">
        <v>3</v>
      </c>
      <c r="E324" s="5">
        <v>4</v>
      </c>
    </row>
    <row r="325" spans="1:5" x14ac:dyDescent="0.25">
      <c r="A325">
        <v>324</v>
      </c>
      <c r="D325" s="2">
        <v>3</v>
      </c>
      <c r="E325" s="5">
        <v>4</v>
      </c>
    </row>
    <row r="326" spans="1:5" x14ac:dyDescent="0.25">
      <c r="A326">
        <v>325</v>
      </c>
    </row>
    <row r="327" spans="1:5" x14ac:dyDescent="0.25">
      <c r="A327">
        <v>326</v>
      </c>
    </row>
    <row r="328" spans="1:5" x14ac:dyDescent="0.25">
      <c r="A328">
        <v>327</v>
      </c>
      <c r="C328" s="3">
        <v>2</v>
      </c>
    </row>
    <row r="329" spans="1:5" x14ac:dyDescent="0.25">
      <c r="A329">
        <v>328</v>
      </c>
      <c r="C329" s="3">
        <v>2</v>
      </c>
    </row>
    <row r="330" spans="1:5" x14ac:dyDescent="0.25">
      <c r="A330">
        <v>329</v>
      </c>
      <c r="C330" s="3">
        <v>2</v>
      </c>
    </row>
    <row r="331" spans="1:5" x14ac:dyDescent="0.25">
      <c r="A331">
        <v>330</v>
      </c>
      <c r="C331" s="3">
        <v>2</v>
      </c>
    </row>
    <row r="332" spans="1:5" x14ac:dyDescent="0.25">
      <c r="A332">
        <v>331</v>
      </c>
      <c r="C332" s="3">
        <v>2</v>
      </c>
    </row>
    <row r="333" spans="1:5" x14ac:dyDescent="0.25">
      <c r="A333">
        <v>332</v>
      </c>
      <c r="B333" s="4">
        <v>1</v>
      </c>
      <c r="C333" s="3">
        <v>2</v>
      </c>
    </row>
    <row r="334" spans="1:5" x14ac:dyDescent="0.25">
      <c r="A334">
        <v>333</v>
      </c>
      <c r="B334" s="4">
        <v>1</v>
      </c>
      <c r="C334" s="3">
        <v>2</v>
      </c>
    </row>
    <row r="335" spans="1:5" x14ac:dyDescent="0.25">
      <c r="A335">
        <v>334</v>
      </c>
      <c r="B335" s="4">
        <v>1</v>
      </c>
      <c r="C335" s="3">
        <v>2</v>
      </c>
    </row>
    <row r="336" spans="1:5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B339" s="4">
        <v>1</v>
      </c>
      <c r="E339" s="5">
        <v>4</v>
      </c>
    </row>
    <row r="340" spans="1:5" x14ac:dyDescent="0.25">
      <c r="A340">
        <v>339</v>
      </c>
      <c r="E340" s="5">
        <v>4</v>
      </c>
    </row>
    <row r="341" spans="1:5" x14ac:dyDescent="0.25">
      <c r="A341">
        <v>340</v>
      </c>
      <c r="D341" s="2">
        <v>3</v>
      </c>
      <c r="E341" s="5">
        <v>4</v>
      </c>
    </row>
    <row r="342" spans="1:5" x14ac:dyDescent="0.25">
      <c r="A342">
        <v>341</v>
      </c>
      <c r="D342" s="2">
        <v>3</v>
      </c>
      <c r="E342" s="5">
        <v>4</v>
      </c>
    </row>
    <row r="343" spans="1:5" x14ac:dyDescent="0.25">
      <c r="A343">
        <v>342</v>
      </c>
      <c r="D343" s="2">
        <v>3</v>
      </c>
      <c r="E343" s="5">
        <v>4</v>
      </c>
    </row>
    <row r="344" spans="1:5" x14ac:dyDescent="0.25">
      <c r="A344">
        <v>343</v>
      </c>
      <c r="D344" s="2">
        <v>3</v>
      </c>
      <c r="E344" s="5">
        <v>4</v>
      </c>
    </row>
    <row r="345" spans="1:5" x14ac:dyDescent="0.25">
      <c r="A345">
        <v>344</v>
      </c>
      <c r="D345" s="2">
        <v>3</v>
      </c>
      <c r="E345" s="5">
        <v>4</v>
      </c>
    </row>
    <row r="346" spans="1:5" x14ac:dyDescent="0.25">
      <c r="A346">
        <v>345</v>
      </c>
      <c r="D346" s="2">
        <v>3</v>
      </c>
      <c r="E346" s="5">
        <v>4</v>
      </c>
    </row>
    <row r="347" spans="1:5" x14ac:dyDescent="0.25">
      <c r="A347">
        <v>346</v>
      </c>
      <c r="C347" s="3">
        <v>2</v>
      </c>
      <c r="D347" s="2">
        <v>3</v>
      </c>
      <c r="E347" s="5">
        <v>4</v>
      </c>
    </row>
    <row r="348" spans="1:5" x14ac:dyDescent="0.25">
      <c r="A348">
        <v>347</v>
      </c>
      <c r="C348" s="3">
        <v>2</v>
      </c>
    </row>
    <row r="349" spans="1:5" x14ac:dyDescent="0.25">
      <c r="A349">
        <v>348</v>
      </c>
      <c r="C349" s="3">
        <v>2</v>
      </c>
    </row>
    <row r="350" spans="1:5" x14ac:dyDescent="0.25">
      <c r="A350">
        <v>349</v>
      </c>
      <c r="C350" s="3">
        <v>2</v>
      </c>
    </row>
    <row r="351" spans="1:5" x14ac:dyDescent="0.25">
      <c r="A351">
        <v>350</v>
      </c>
      <c r="C351" s="3">
        <v>2</v>
      </c>
    </row>
    <row r="352" spans="1:5" x14ac:dyDescent="0.25">
      <c r="A352">
        <v>351</v>
      </c>
      <c r="C352" s="3">
        <v>2</v>
      </c>
    </row>
    <row r="353" spans="1:5" x14ac:dyDescent="0.25">
      <c r="A353">
        <v>352</v>
      </c>
      <c r="B353" s="4">
        <v>1</v>
      </c>
      <c r="C353" s="3">
        <v>2</v>
      </c>
    </row>
    <row r="354" spans="1:5" x14ac:dyDescent="0.25">
      <c r="A354">
        <v>353</v>
      </c>
      <c r="B354" s="4">
        <v>1</v>
      </c>
      <c r="C354" s="3">
        <v>2</v>
      </c>
    </row>
    <row r="355" spans="1:5" x14ac:dyDescent="0.25">
      <c r="A355">
        <v>354</v>
      </c>
      <c r="B355" s="4">
        <v>1</v>
      </c>
      <c r="C355" s="3">
        <v>2</v>
      </c>
    </row>
    <row r="356" spans="1:5" x14ac:dyDescent="0.25">
      <c r="A356">
        <v>355</v>
      </c>
      <c r="B356" s="4">
        <v>1</v>
      </c>
    </row>
    <row r="357" spans="1:5" x14ac:dyDescent="0.25">
      <c r="A357">
        <v>356</v>
      </c>
      <c r="B357" s="4">
        <v>1</v>
      </c>
    </row>
    <row r="358" spans="1:5" x14ac:dyDescent="0.25">
      <c r="A358">
        <v>357</v>
      </c>
      <c r="B358" s="4">
        <v>1</v>
      </c>
    </row>
    <row r="359" spans="1:5" x14ac:dyDescent="0.25">
      <c r="A359">
        <v>358</v>
      </c>
      <c r="B359" s="4">
        <v>1</v>
      </c>
    </row>
    <row r="360" spans="1:5" x14ac:dyDescent="0.25">
      <c r="A360">
        <v>359</v>
      </c>
      <c r="B360" s="4">
        <v>1</v>
      </c>
      <c r="E360" s="5">
        <v>4</v>
      </c>
    </row>
    <row r="361" spans="1:5" x14ac:dyDescent="0.25">
      <c r="A361">
        <v>360</v>
      </c>
      <c r="B361" s="4">
        <v>1</v>
      </c>
      <c r="E361" s="5">
        <v>4</v>
      </c>
    </row>
    <row r="362" spans="1:5" x14ac:dyDescent="0.25">
      <c r="A362">
        <v>361</v>
      </c>
      <c r="E362" s="5">
        <v>4</v>
      </c>
    </row>
    <row r="363" spans="1:5" x14ac:dyDescent="0.25">
      <c r="A363">
        <v>362</v>
      </c>
      <c r="D363" s="2">
        <v>3</v>
      </c>
      <c r="E363" s="5">
        <v>4</v>
      </c>
    </row>
    <row r="364" spans="1:5" x14ac:dyDescent="0.25">
      <c r="A364">
        <v>363</v>
      </c>
      <c r="D364" s="2">
        <v>3</v>
      </c>
      <c r="E364" s="5">
        <v>4</v>
      </c>
    </row>
    <row r="365" spans="1:5" x14ac:dyDescent="0.25">
      <c r="A365">
        <v>364</v>
      </c>
      <c r="D365" s="2">
        <v>3</v>
      </c>
      <c r="E365" s="5">
        <v>4</v>
      </c>
    </row>
    <row r="366" spans="1:5" x14ac:dyDescent="0.25">
      <c r="A366">
        <v>365</v>
      </c>
      <c r="D366" s="2">
        <v>3</v>
      </c>
      <c r="E366" s="5">
        <v>4</v>
      </c>
    </row>
    <row r="367" spans="1:5" x14ac:dyDescent="0.25">
      <c r="A367">
        <v>366</v>
      </c>
      <c r="D367" s="2">
        <v>3</v>
      </c>
      <c r="E367" s="5">
        <v>4</v>
      </c>
    </row>
    <row r="368" spans="1:5" x14ac:dyDescent="0.25">
      <c r="A368">
        <v>367</v>
      </c>
      <c r="C368" s="3">
        <v>2</v>
      </c>
      <c r="D368" s="2">
        <v>3</v>
      </c>
      <c r="E368" s="5">
        <v>4</v>
      </c>
    </row>
    <row r="369" spans="1:5" x14ac:dyDescent="0.25">
      <c r="A369">
        <v>368</v>
      </c>
      <c r="C369" s="3">
        <v>2</v>
      </c>
      <c r="D369" s="2">
        <v>3</v>
      </c>
      <c r="E369" s="5">
        <v>4</v>
      </c>
    </row>
    <row r="370" spans="1:5" x14ac:dyDescent="0.25">
      <c r="A370">
        <v>369</v>
      </c>
      <c r="C370" s="3">
        <v>2</v>
      </c>
      <c r="D370" s="2">
        <v>3</v>
      </c>
    </row>
    <row r="371" spans="1:5" x14ac:dyDescent="0.25">
      <c r="A371">
        <v>370</v>
      </c>
      <c r="C371" s="3">
        <v>2</v>
      </c>
      <c r="D371" s="2">
        <v>3</v>
      </c>
    </row>
    <row r="372" spans="1:5" x14ac:dyDescent="0.25">
      <c r="A372">
        <v>371</v>
      </c>
      <c r="C372" s="3">
        <v>2</v>
      </c>
    </row>
    <row r="373" spans="1:5" x14ac:dyDescent="0.25">
      <c r="A373">
        <v>372</v>
      </c>
      <c r="C373" s="3">
        <v>2</v>
      </c>
    </row>
    <row r="374" spans="1:5" x14ac:dyDescent="0.25">
      <c r="A374">
        <v>373</v>
      </c>
      <c r="C374" s="3">
        <v>2</v>
      </c>
    </row>
    <row r="375" spans="1:5" x14ac:dyDescent="0.25">
      <c r="A375">
        <v>374</v>
      </c>
      <c r="B375" s="4">
        <v>1</v>
      </c>
      <c r="C375" s="3">
        <v>2</v>
      </c>
    </row>
    <row r="376" spans="1:5" x14ac:dyDescent="0.25">
      <c r="A376">
        <v>375</v>
      </c>
      <c r="B376" s="4">
        <v>1</v>
      </c>
      <c r="C376" s="3">
        <v>2</v>
      </c>
    </row>
    <row r="377" spans="1:5" x14ac:dyDescent="0.25">
      <c r="A377">
        <v>376</v>
      </c>
      <c r="B377" s="4">
        <v>1</v>
      </c>
      <c r="C377" s="3">
        <v>2</v>
      </c>
    </row>
    <row r="378" spans="1:5" x14ac:dyDescent="0.25">
      <c r="A378">
        <v>377</v>
      </c>
      <c r="B378" s="4">
        <v>1</v>
      </c>
    </row>
    <row r="379" spans="1:5" x14ac:dyDescent="0.25">
      <c r="A379">
        <v>378</v>
      </c>
      <c r="B379" s="4">
        <v>1</v>
      </c>
    </row>
    <row r="380" spans="1:5" x14ac:dyDescent="0.25">
      <c r="A380">
        <v>379</v>
      </c>
      <c r="B380" s="4">
        <v>1</v>
      </c>
    </row>
    <row r="381" spans="1:5" x14ac:dyDescent="0.25">
      <c r="A381">
        <v>380</v>
      </c>
      <c r="B381" s="4">
        <v>1</v>
      </c>
      <c r="E381" s="5">
        <v>4</v>
      </c>
    </row>
    <row r="382" spans="1:5" x14ac:dyDescent="0.25">
      <c r="A382">
        <v>381</v>
      </c>
      <c r="B382" s="4">
        <v>1</v>
      </c>
      <c r="E382" s="5">
        <v>4</v>
      </c>
    </row>
    <row r="383" spans="1:5" x14ac:dyDescent="0.25">
      <c r="A383">
        <v>382</v>
      </c>
      <c r="B383" s="4">
        <v>1</v>
      </c>
      <c r="E383" s="5">
        <v>4</v>
      </c>
    </row>
    <row r="384" spans="1:5" x14ac:dyDescent="0.25">
      <c r="A384">
        <v>383</v>
      </c>
      <c r="B384" s="4">
        <v>1</v>
      </c>
      <c r="E384" s="5">
        <v>4</v>
      </c>
    </row>
    <row r="385" spans="1:6" x14ac:dyDescent="0.25">
      <c r="A385">
        <v>384</v>
      </c>
      <c r="E385" s="5">
        <v>4</v>
      </c>
    </row>
    <row r="386" spans="1:6" x14ac:dyDescent="0.25">
      <c r="A386">
        <v>385</v>
      </c>
      <c r="D386" s="2">
        <v>3</v>
      </c>
      <c r="E386" s="5">
        <v>4</v>
      </c>
    </row>
    <row r="387" spans="1:6" x14ac:dyDescent="0.25">
      <c r="A387">
        <v>386</v>
      </c>
      <c r="D387" s="2">
        <v>3</v>
      </c>
      <c r="E387" s="5">
        <v>4</v>
      </c>
      <c r="F387" t="s">
        <v>22</v>
      </c>
    </row>
    <row r="388" spans="1:6" x14ac:dyDescent="0.25">
      <c r="A388">
        <v>387</v>
      </c>
    </row>
    <row r="389" spans="1:6" x14ac:dyDescent="0.25">
      <c r="A389">
        <v>388</v>
      </c>
      <c r="F389" t="s">
        <v>22</v>
      </c>
    </row>
    <row r="390" spans="1:6" x14ac:dyDescent="0.25">
      <c r="A390">
        <v>389</v>
      </c>
      <c r="C390" s="3">
        <v>2</v>
      </c>
      <c r="D390" s="2">
        <v>3</v>
      </c>
    </row>
    <row r="391" spans="1:6" x14ac:dyDescent="0.25">
      <c r="A391">
        <v>390</v>
      </c>
      <c r="C391" s="3">
        <v>2</v>
      </c>
      <c r="D391" s="2">
        <v>3</v>
      </c>
    </row>
    <row r="392" spans="1:6" x14ac:dyDescent="0.25">
      <c r="A392">
        <v>391</v>
      </c>
      <c r="C392" s="3">
        <v>2</v>
      </c>
      <c r="D392" s="2">
        <v>3</v>
      </c>
    </row>
    <row r="393" spans="1:6" x14ac:dyDescent="0.25">
      <c r="A393">
        <v>392</v>
      </c>
      <c r="C393" s="3">
        <v>2</v>
      </c>
      <c r="D393" s="2">
        <v>3</v>
      </c>
    </row>
    <row r="394" spans="1:6" x14ac:dyDescent="0.25">
      <c r="A394">
        <v>393</v>
      </c>
      <c r="C394" s="3">
        <v>2</v>
      </c>
      <c r="D394" s="2">
        <v>3</v>
      </c>
    </row>
    <row r="395" spans="1:6" x14ac:dyDescent="0.25">
      <c r="A395">
        <v>394</v>
      </c>
      <c r="C395" s="3">
        <v>2</v>
      </c>
      <c r="D395" s="2">
        <v>3</v>
      </c>
    </row>
    <row r="396" spans="1:6" x14ac:dyDescent="0.25">
      <c r="A396">
        <v>395</v>
      </c>
      <c r="C396" s="3">
        <v>2</v>
      </c>
      <c r="D396" s="2">
        <v>3</v>
      </c>
    </row>
    <row r="397" spans="1:6" x14ac:dyDescent="0.25">
      <c r="A397">
        <v>396</v>
      </c>
      <c r="C397" s="3">
        <v>2</v>
      </c>
      <c r="D397" s="2">
        <v>3</v>
      </c>
    </row>
    <row r="398" spans="1:6" x14ac:dyDescent="0.25">
      <c r="A398">
        <v>397</v>
      </c>
      <c r="C398" s="3">
        <v>2</v>
      </c>
      <c r="D398" s="2">
        <v>3</v>
      </c>
    </row>
    <row r="399" spans="1:6" x14ac:dyDescent="0.25">
      <c r="A399">
        <v>398</v>
      </c>
      <c r="C399" s="3">
        <v>2</v>
      </c>
      <c r="D399" s="2">
        <v>3</v>
      </c>
    </row>
    <row r="400" spans="1:6" x14ac:dyDescent="0.25">
      <c r="A400">
        <v>399</v>
      </c>
      <c r="C400" s="3">
        <v>2</v>
      </c>
    </row>
    <row r="401" spans="1:5" x14ac:dyDescent="0.25">
      <c r="A401">
        <v>400</v>
      </c>
      <c r="C401" s="3">
        <v>2</v>
      </c>
    </row>
    <row r="402" spans="1:5" x14ac:dyDescent="0.25">
      <c r="A402">
        <v>401</v>
      </c>
      <c r="B402" s="4">
        <v>1</v>
      </c>
    </row>
    <row r="403" spans="1:5" x14ac:dyDescent="0.25">
      <c r="A403">
        <v>402</v>
      </c>
      <c r="B403" s="4">
        <v>1</v>
      </c>
    </row>
    <row r="404" spans="1:5" x14ac:dyDescent="0.25">
      <c r="A404">
        <v>403</v>
      </c>
      <c r="B404" s="4">
        <v>1</v>
      </c>
      <c r="E404" s="5">
        <v>4</v>
      </c>
    </row>
    <row r="405" spans="1:5" x14ac:dyDescent="0.25">
      <c r="A405">
        <v>404</v>
      </c>
      <c r="B405" s="4">
        <v>1</v>
      </c>
      <c r="E405" s="5">
        <v>4</v>
      </c>
    </row>
    <row r="406" spans="1:5" x14ac:dyDescent="0.25">
      <c r="A406">
        <v>405</v>
      </c>
      <c r="B406" s="4">
        <v>1</v>
      </c>
      <c r="E406" s="5">
        <v>4</v>
      </c>
    </row>
    <row r="407" spans="1:5" x14ac:dyDescent="0.25">
      <c r="A407">
        <v>406</v>
      </c>
      <c r="B407" s="4">
        <v>1</v>
      </c>
      <c r="E407" s="5">
        <v>4</v>
      </c>
    </row>
    <row r="408" spans="1:5" x14ac:dyDescent="0.25">
      <c r="A408">
        <v>407</v>
      </c>
      <c r="B408" s="4">
        <v>1</v>
      </c>
      <c r="E408" s="5">
        <v>4</v>
      </c>
    </row>
    <row r="409" spans="1:5" x14ac:dyDescent="0.25">
      <c r="A409">
        <v>408</v>
      </c>
      <c r="B409" s="4">
        <v>1</v>
      </c>
      <c r="E409" s="5">
        <v>4</v>
      </c>
    </row>
    <row r="410" spans="1:5" x14ac:dyDescent="0.25">
      <c r="A410">
        <v>409</v>
      </c>
      <c r="B410" s="4">
        <v>1</v>
      </c>
      <c r="E410" s="5">
        <v>4</v>
      </c>
    </row>
    <row r="411" spans="1:5" x14ac:dyDescent="0.25">
      <c r="A411">
        <v>410</v>
      </c>
      <c r="B411" s="4">
        <v>1</v>
      </c>
      <c r="D411" s="2">
        <v>3</v>
      </c>
      <c r="E411" s="5">
        <v>4</v>
      </c>
    </row>
    <row r="412" spans="1:5" x14ac:dyDescent="0.25">
      <c r="A412">
        <v>411</v>
      </c>
      <c r="D412" s="2">
        <v>3</v>
      </c>
      <c r="E412" s="5">
        <v>4</v>
      </c>
    </row>
    <row r="413" spans="1:5" x14ac:dyDescent="0.25">
      <c r="A413">
        <v>412</v>
      </c>
      <c r="D413" s="2">
        <v>3</v>
      </c>
      <c r="E413" s="5">
        <v>4</v>
      </c>
    </row>
    <row r="414" spans="1:5" x14ac:dyDescent="0.25">
      <c r="A414">
        <v>413</v>
      </c>
      <c r="D414" s="2">
        <v>3</v>
      </c>
      <c r="E414" s="5">
        <v>4</v>
      </c>
    </row>
    <row r="415" spans="1:5" x14ac:dyDescent="0.25">
      <c r="A415">
        <v>414</v>
      </c>
      <c r="C415" s="3">
        <v>2</v>
      </c>
      <c r="D415" s="2">
        <v>3</v>
      </c>
    </row>
    <row r="416" spans="1:5" x14ac:dyDescent="0.25">
      <c r="A416">
        <v>415</v>
      </c>
      <c r="C416" s="3">
        <v>2</v>
      </c>
      <c r="D416" s="2">
        <v>3</v>
      </c>
    </row>
    <row r="417" spans="1:5" x14ac:dyDescent="0.25">
      <c r="A417">
        <v>416</v>
      </c>
      <c r="C417" s="3">
        <v>2</v>
      </c>
      <c r="D417" s="2">
        <v>3</v>
      </c>
    </row>
    <row r="418" spans="1:5" x14ac:dyDescent="0.25">
      <c r="A418">
        <v>417</v>
      </c>
      <c r="C418" s="3">
        <v>2</v>
      </c>
      <c r="D418" s="2">
        <v>3</v>
      </c>
    </row>
    <row r="419" spans="1:5" x14ac:dyDescent="0.25">
      <c r="A419">
        <v>418</v>
      </c>
      <c r="C419" s="3">
        <v>2</v>
      </c>
      <c r="D419" s="2">
        <v>3</v>
      </c>
    </row>
    <row r="420" spans="1:5" x14ac:dyDescent="0.25">
      <c r="A420">
        <v>419</v>
      </c>
      <c r="C420" s="3">
        <v>2</v>
      </c>
    </row>
    <row r="421" spans="1:5" x14ac:dyDescent="0.25">
      <c r="A421">
        <v>420</v>
      </c>
      <c r="C421" s="3">
        <v>2</v>
      </c>
    </row>
    <row r="422" spans="1:5" x14ac:dyDescent="0.25">
      <c r="A422">
        <v>421</v>
      </c>
      <c r="C422" s="3">
        <v>2</v>
      </c>
    </row>
    <row r="423" spans="1:5" x14ac:dyDescent="0.25">
      <c r="A423">
        <v>422</v>
      </c>
      <c r="B423" s="4">
        <v>1</v>
      </c>
      <c r="C423" s="3">
        <v>2</v>
      </c>
    </row>
    <row r="424" spans="1:5" x14ac:dyDescent="0.25">
      <c r="A424">
        <v>423</v>
      </c>
      <c r="B424" s="4">
        <v>1</v>
      </c>
      <c r="C424" s="3">
        <v>2</v>
      </c>
    </row>
    <row r="425" spans="1:5" x14ac:dyDescent="0.25">
      <c r="A425">
        <v>424</v>
      </c>
      <c r="B425" s="4">
        <v>1</v>
      </c>
    </row>
    <row r="426" spans="1:5" x14ac:dyDescent="0.25">
      <c r="A426">
        <v>425</v>
      </c>
      <c r="B426" s="4">
        <v>1</v>
      </c>
    </row>
    <row r="427" spans="1:5" x14ac:dyDescent="0.25">
      <c r="A427">
        <v>426</v>
      </c>
      <c r="B427" s="4">
        <v>1</v>
      </c>
    </row>
    <row r="428" spans="1:5" x14ac:dyDescent="0.25">
      <c r="A428">
        <v>427</v>
      </c>
      <c r="B428" s="4">
        <v>1</v>
      </c>
      <c r="E428" s="5">
        <v>4</v>
      </c>
    </row>
    <row r="429" spans="1:5" x14ac:dyDescent="0.25">
      <c r="A429">
        <v>428</v>
      </c>
      <c r="B429" s="4">
        <v>1</v>
      </c>
      <c r="E429" s="5">
        <v>4</v>
      </c>
    </row>
    <row r="430" spans="1:5" x14ac:dyDescent="0.25">
      <c r="A430">
        <v>429</v>
      </c>
      <c r="D430" s="2">
        <v>3</v>
      </c>
      <c r="E430" s="5">
        <v>4</v>
      </c>
    </row>
    <row r="431" spans="1:5" x14ac:dyDescent="0.25">
      <c r="A431">
        <v>430</v>
      </c>
      <c r="D431" s="2">
        <v>3</v>
      </c>
      <c r="E431" s="5">
        <v>4</v>
      </c>
    </row>
    <row r="432" spans="1:5" x14ac:dyDescent="0.25">
      <c r="A432">
        <v>431</v>
      </c>
      <c r="D432" s="2">
        <v>3</v>
      </c>
      <c r="E432" s="5">
        <v>4</v>
      </c>
    </row>
    <row r="433" spans="1:5" x14ac:dyDescent="0.25">
      <c r="A433">
        <v>432</v>
      </c>
      <c r="D433" s="2">
        <v>3</v>
      </c>
      <c r="E433" s="5">
        <v>4</v>
      </c>
    </row>
    <row r="434" spans="1:5" x14ac:dyDescent="0.25">
      <c r="A434">
        <v>433</v>
      </c>
      <c r="D434" s="2">
        <v>3</v>
      </c>
      <c r="E434" s="5">
        <v>4</v>
      </c>
    </row>
    <row r="435" spans="1:5" x14ac:dyDescent="0.25">
      <c r="A435">
        <v>434</v>
      </c>
      <c r="D435" s="2">
        <v>3</v>
      </c>
      <c r="E435" s="5">
        <v>4</v>
      </c>
    </row>
    <row r="436" spans="1:5" x14ac:dyDescent="0.25">
      <c r="A436">
        <v>435</v>
      </c>
      <c r="D436" s="2">
        <v>3</v>
      </c>
      <c r="E436" s="5">
        <v>4</v>
      </c>
    </row>
    <row r="437" spans="1:5" x14ac:dyDescent="0.25">
      <c r="A437">
        <v>436</v>
      </c>
      <c r="D437" s="2">
        <v>3</v>
      </c>
    </row>
    <row r="438" spans="1:5" x14ac:dyDescent="0.25">
      <c r="A438">
        <v>437</v>
      </c>
    </row>
    <row r="439" spans="1:5" x14ac:dyDescent="0.25">
      <c r="A439">
        <v>438</v>
      </c>
    </row>
    <row r="440" spans="1:5" x14ac:dyDescent="0.25">
      <c r="A440">
        <v>439</v>
      </c>
    </row>
    <row r="441" spans="1:5" x14ac:dyDescent="0.25">
      <c r="A441">
        <v>440</v>
      </c>
      <c r="C441" s="3">
        <v>2</v>
      </c>
    </row>
    <row r="442" spans="1:5" x14ac:dyDescent="0.25">
      <c r="A442">
        <v>441</v>
      </c>
      <c r="C442" s="3">
        <v>2</v>
      </c>
    </row>
    <row r="443" spans="1:5" x14ac:dyDescent="0.25">
      <c r="A443">
        <v>442</v>
      </c>
      <c r="B443" s="4">
        <v>1</v>
      </c>
      <c r="C443" s="3">
        <v>2</v>
      </c>
    </row>
    <row r="444" spans="1:5" x14ac:dyDescent="0.25">
      <c r="A444">
        <v>443</v>
      </c>
      <c r="B444" s="4">
        <v>1</v>
      </c>
      <c r="C444" s="3">
        <v>2</v>
      </c>
    </row>
    <row r="445" spans="1:5" x14ac:dyDescent="0.25">
      <c r="A445">
        <v>444</v>
      </c>
      <c r="B445" s="4">
        <v>1</v>
      </c>
      <c r="C445" s="3">
        <v>2</v>
      </c>
    </row>
    <row r="446" spans="1:5" x14ac:dyDescent="0.25">
      <c r="A446">
        <v>445</v>
      </c>
      <c r="B446" s="4">
        <v>1</v>
      </c>
      <c r="C446" s="3">
        <v>2</v>
      </c>
    </row>
    <row r="447" spans="1:5" x14ac:dyDescent="0.25">
      <c r="A447">
        <v>446</v>
      </c>
      <c r="B447" s="4">
        <v>1</v>
      </c>
      <c r="C447" s="3">
        <v>2</v>
      </c>
    </row>
    <row r="448" spans="1:5" x14ac:dyDescent="0.25">
      <c r="A448">
        <v>447</v>
      </c>
      <c r="B448" s="4">
        <v>1</v>
      </c>
    </row>
    <row r="449" spans="1:5" x14ac:dyDescent="0.25">
      <c r="A449">
        <v>448</v>
      </c>
      <c r="B449" s="4">
        <v>1</v>
      </c>
    </row>
    <row r="450" spans="1:5" x14ac:dyDescent="0.25">
      <c r="A450">
        <v>449</v>
      </c>
      <c r="B450" s="4">
        <v>1</v>
      </c>
      <c r="E450" s="5">
        <v>4</v>
      </c>
    </row>
    <row r="451" spans="1:5" x14ac:dyDescent="0.25">
      <c r="A451">
        <v>450</v>
      </c>
      <c r="D451" s="2">
        <v>3</v>
      </c>
      <c r="E451" s="5">
        <v>4</v>
      </c>
    </row>
    <row r="452" spans="1:5" x14ac:dyDescent="0.25">
      <c r="A452">
        <v>451</v>
      </c>
      <c r="D452" s="2">
        <v>3</v>
      </c>
      <c r="E452" s="5">
        <v>4</v>
      </c>
    </row>
    <row r="453" spans="1:5" x14ac:dyDescent="0.25">
      <c r="A453">
        <v>452</v>
      </c>
      <c r="D453" s="2">
        <v>3</v>
      </c>
      <c r="E453" s="5">
        <v>4</v>
      </c>
    </row>
    <row r="454" spans="1:5" x14ac:dyDescent="0.25">
      <c r="A454">
        <v>453</v>
      </c>
      <c r="D454" s="2">
        <v>3</v>
      </c>
      <c r="E454" s="5">
        <v>4</v>
      </c>
    </row>
    <row r="455" spans="1:5" x14ac:dyDescent="0.25">
      <c r="A455">
        <v>454</v>
      </c>
      <c r="D455" s="2">
        <v>3</v>
      </c>
      <c r="E455" s="5">
        <v>4</v>
      </c>
    </row>
    <row r="456" spans="1:5" x14ac:dyDescent="0.25">
      <c r="A456">
        <v>455</v>
      </c>
      <c r="D456" s="2">
        <v>3</v>
      </c>
      <c r="E456" s="5">
        <v>4</v>
      </c>
    </row>
    <row r="457" spans="1:5" x14ac:dyDescent="0.25">
      <c r="A457">
        <v>456</v>
      </c>
      <c r="D457" s="2">
        <v>3</v>
      </c>
      <c r="E457" s="5">
        <v>4</v>
      </c>
    </row>
    <row r="458" spans="1:5" x14ac:dyDescent="0.25">
      <c r="A458">
        <v>457</v>
      </c>
      <c r="D458" s="2">
        <v>3</v>
      </c>
      <c r="E458" s="5">
        <v>4</v>
      </c>
    </row>
    <row r="459" spans="1:5" x14ac:dyDescent="0.25">
      <c r="A459">
        <v>458</v>
      </c>
    </row>
    <row r="460" spans="1:5" x14ac:dyDescent="0.25">
      <c r="A460">
        <v>459</v>
      </c>
      <c r="C460" s="3">
        <v>2</v>
      </c>
    </row>
    <row r="461" spans="1:5" x14ac:dyDescent="0.25">
      <c r="A461">
        <v>460</v>
      </c>
      <c r="C461" s="3">
        <v>2</v>
      </c>
    </row>
    <row r="462" spans="1:5" x14ac:dyDescent="0.25">
      <c r="A462">
        <v>461</v>
      </c>
      <c r="C462" s="3">
        <v>2</v>
      </c>
    </row>
    <row r="463" spans="1:5" x14ac:dyDescent="0.25">
      <c r="A463">
        <v>462</v>
      </c>
      <c r="C463" s="3">
        <v>2</v>
      </c>
    </row>
    <row r="464" spans="1:5" x14ac:dyDescent="0.25">
      <c r="A464">
        <v>463</v>
      </c>
      <c r="B464" s="4">
        <v>1</v>
      </c>
      <c r="C464" s="3">
        <v>2</v>
      </c>
    </row>
    <row r="465" spans="1:5" x14ac:dyDescent="0.25">
      <c r="A465">
        <v>464</v>
      </c>
      <c r="B465" s="4">
        <v>1</v>
      </c>
      <c r="C465" s="3">
        <v>2</v>
      </c>
    </row>
    <row r="466" spans="1:5" x14ac:dyDescent="0.25">
      <c r="A466">
        <v>465</v>
      </c>
      <c r="B466" s="4">
        <v>1</v>
      </c>
      <c r="C466" s="3">
        <v>2</v>
      </c>
    </row>
    <row r="467" spans="1:5" x14ac:dyDescent="0.25">
      <c r="A467">
        <v>466</v>
      </c>
      <c r="B467" s="4">
        <v>1</v>
      </c>
      <c r="C467" s="3">
        <v>2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</row>
    <row r="471" spans="1:5" x14ac:dyDescent="0.25">
      <c r="A471">
        <v>470</v>
      </c>
      <c r="B471" s="4">
        <v>1</v>
      </c>
      <c r="E471" s="5">
        <v>4</v>
      </c>
    </row>
    <row r="472" spans="1:5" x14ac:dyDescent="0.25">
      <c r="A472">
        <v>471</v>
      </c>
      <c r="D472" s="2">
        <v>3</v>
      </c>
      <c r="E472" s="5">
        <v>4</v>
      </c>
    </row>
    <row r="473" spans="1:5" x14ac:dyDescent="0.25">
      <c r="A473">
        <v>472</v>
      </c>
      <c r="D473" s="2">
        <v>3</v>
      </c>
      <c r="E473" s="5">
        <v>4</v>
      </c>
    </row>
    <row r="474" spans="1:5" x14ac:dyDescent="0.25">
      <c r="A474">
        <v>473</v>
      </c>
      <c r="D474" s="2">
        <v>3</v>
      </c>
      <c r="E474" s="5">
        <v>4</v>
      </c>
    </row>
    <row r="475" spans="1:5" x14ac:dyDescent="0.25">
      <c r="A475">
        <v>474</v>
      </c>
      <c r="D475" s="2">
        <v>3</v>
      </c>
      <c r="E475" s="5">
        <v>4</v>
      </c>
    </row>
    <row r="476" spans="1:5" x14ac:dyDescent="0.25">
      <c r="A476">
        <v>475</v>
      </c>
      <c r="D476" s="2">
        <v>3</v>
      </c>
      <c r="E476" s="5">
        <v>4</v>
      </c>
    </row>
    <row r="477" spans="1:5" x14ac:dyDescent="0.25">
      <c r="A477">
        <v>476</v>
      </c>
      <c r="D477" s="2">
        <v>3</v>
      </c>
      <c r="E477" s="5">
        <v>4</v>
      </c>
    </row>
    <row r="478" spans="1:5" x14ac:dyDescent="0.25">
      <c r="A478">
        <v>477</v>
      </c>
      <c r="C478" s="3">
        <v>2</v>
      </c>
      <c r="D478" s="2">
        <v>3</v>
      </c>
      <c r="E478" s="5">
        <v>4</v>
      </c>
    </row>
    <row r="479" spans="1:5" x14ac:dyDescent="0.25">
      <c r="A479">
        <v>478</v>
      </c>
      <c r="C479" s="3">
        <v>2</v>
      </c>
      <c r="D479" s="2">
        <v>3</v>
      </c>
      <c r="E479" s="5">
        <v>4</v>
      </c>
    </row>
    <row r="480" spans="1:5" x14ac:dyDescent="0.25">
      <c r="A480">
        <v>479</v>
      </c>
      <c r="C480" s="3">
        <v>2</v>
      </c>
    </row>
    <row r="481" spans="1:5" x14ac:dyDescent="0.25">
      <c r="A481">
        <v>480</v>
      </c>
      <c r="C481" s="3">
        <v>2</v>
      </c>
    </row>
    <row r="482" spans="1:5" x14ac:dyDescent="0.25">
      <c r="A482">
        <v>481</v>
      </c>
      <c r="C482" s="3">
        <v>2</v>
      </c>
    </row>
    <row r="483" spans="1:5" x14ac:dyDescent="0.25">
      <c r="A483">
        <v>482</v>
      </c>
      <c r="C483" s="3">
        <v>2</v>
      </c>
    </row>
    <row r="484" spans="1:5" x14ac:dyDescent="0.25">
      <c r="A484">
        <v>483</v>
      </c>
      <c r="B484" s="4">
        <v>1</v>
      </c>
      <c r="C484" s="3">
        <v>2</v>
      </c>
    </row>
    <row r="485" spans="1:5" x14ac:dyDescent="0.25">
      <c r="A485">
        <v>484</v>
      </c>
      <c r="B485" s="4">
        <v>1</v>
      </c>
      <c r="C485" s="3">
        <v>2</v>
      </c>
    </row>
    <row r="486" spans="1:5" x14ac:dyDescent="0.25">
      <c r="A486">
        <v>485</v>
      </c>
      <c r="B486" s="4">
        <v>1</v>
      </c>
      <c r="C486" s="3">
        <v>2</v>
      </c>
    </row>
    <row r="487" spans="1:5" x14ac:dyDescent="0.25">
      <c r="A487">
        <v>486</v>
      </c>
      <c r="B487" s="4">
        <v>1</v>
      </c>
    </row>
    <row r="488" spans="1:5" x14ac:dyDescent="0.25">
      <c r="A488">
        <v>487</v>
      </c>
      <c r="B488" s="4">
        <v>1</v>
      </c>
    </row>
    <row r="489" spans="1:5" x14ac:dyDescent="0.25">
      <c r="A489">
        <v>488</v>
      </c>
      <c r="B489" s="4">
        <v>1</v>
      </c>
    </row>
    <row r="490" spans="1:5" x14ac:dyDescent="0.25">
      <c r="A490">
        <v>489</v>
      </c>
      <c r="B490" s="4">
        <v>1</v>
      </c>
    </row>
    <row r="491" spans="1:5" x14ac:dyDescent="0.25">
      <c r="A491">
        <v>490</v>
      </c>
      <c r="E491" s="5">
        <v>4</v>
      </c>
    </row>
    <row r="492" spans="1:5" x14ac:dyDescent="0.25">
      <c r="A492">
        <v>491</v>
      </c>
      <c r="D492" s="2">
        <v>3</v>
      </c>
      <c r="E492" s="5">
        <v>4</v>
      </c>
    </row>
    <row r="493" spans="1:5" x14ac:dyDescent="0.25">
      <c r="A493">
        <v>492</v>
      </c>
      <c r="D493" s="2">
        <v>3</v>
      </c>
      <c r="E493" s="5">
        <v>4</v>
      </c>
    </row>
    <row r="494" spans="1:5" x14ac:dyDescent="0.25">
      <c r="A494">
        <v>493</v>
      </c>
      <c r="D494" s="2">
        <v>3</v>
      </c>
      <c r="E494" s="5">
        <v>4</v>
      </c>
    </row>
    <row r="495" spans="1:5" x14ac:dyDescent="0.25">
      <c r="A495">
        <v>494</v>
      </c>
      <c r="D495" s="2">
        <v>3</v>
      </c>
      <c r="E495" s="5">
        <v>4</v>
      </c>
    </row>
    <row r="496" spans="1:5" x14ac:dyDescent="0.25">
      <c r="A496">
        <v>495</v>
      </c>
      <c r="D496" s="2">
        <v>3</v>
      </c>
      <c r="E496" s="5">
        <v>4</v>
      </c>
    </row>
    <row r="497" spans="1:5" x14ac:dyDescent="0.25">
      <c r="A497">
        <v>496</v>
      </c>
      <c r="D497" s="2">
        <v>3</v>
      </c>
      <c r="E497" s="5">
        <v>4</v>
      </c>
    </row>
    <row r="498" spans="1:5" x14ac:dyDescent="0.25">
      <c r="A498">
        <v>497</v>
      </c>
      <c r="D498" s="2">
        <v>3</v>
      </c>
      <c r="E498" s="5">
        <v>4</v>
      </c>
    </row>
    <row r="499" spans="1:5" x14ac:dyDescent="0.25">
      <c r="A499">
        <v>498</v>
      </c>
      <c r="E499" s="5">
        <v>4</v>
      </c>
    </row>
    <row r="500" spans="1:5" x14ac:dyDescent="0.25">
      <c r="A500">
        <v>499</v>
      </c>
    </row>
    <row r="501" spans="1:5" x14ac:dyDescent="0.25">
      <c r="A501">
        <v>500</v>
      </c>
      <c r="C501" s="3">
        <v>2</v>
      </c>
    </row>
    <row r="502" spans="1:5" x14ac:dyDescent="0.25">
      <c r="A502">
        <v>501</v>
      </c>
      <c r="C502" s="3">
        <v>2</v>
      </c>
    </row>
    <row r="503" spans="1:5" x14ac:dyDescent="0.25">
      <c r="A503">
        <v>502</v>
      </c>
      <c r="C503" s="3">
        <v>2</v>
      </c>
    </row>
    <row r="504" spans="1:5" x14ac:dyDescent="0.25">
      <c r="A504">
        <v>503</v>
      </c>
      <c r="C504" s="3">
        <v>2</v>
      </c>
    </row>
    <row r="505" spans="1:5" x14ac:dyDescent="0.25">
      <c r="A505">
        <v>504</v>
      </c>
      <c r="C505" s="3">
        <v>2</v>
      </c>
    </row>
    <row r="506" spans="1:5" x14ac:dyDescent="0.25">
      <c r="A506">
        <v>505</v>
      </c>
      <c r="B506" s="4">
        <v>1</v>
      </c>
      <c r="C506" s="3">
        <v>2</v>
      </c>
    </row>
    <row r="507" spans="1:5" x14ac:dyDescent="0.25">
      <c r="A507">
        <v>506</v>
      </c>
      <c r="B507" s="4">
        <v>1</v>
      </c>
      <c r="C507" s="3">
        <v>2</v>
      </c>
    </row>
    <row r="508" spans="1:5" x14ac:dyDescent="0.25">
      <c r="A508">
        <v>507</v>
      </c>
      <c r="B508" s="4">
        <v>1</v>
      </c>
      <c r="C508" s="3">
        <v>2</v>
      </c>
    </row>
    <row r="509" spans="1:5" x14ac:dyDescent="0.25">
      <c r="A509">
        <v>508</v>
      </c>
      <c r="B509" s="4">
        <v>1</v>
      </c>
    </row>
    <row r="510" spans="1:5" x14ac:dyDescent="0.25">
      <c r="A510">
        <v>509</v>
      </c>
      <c r="B510" s="4">
        <v>1</v>
      </c>
    </row>
    <row r="511" spans="1:5" x14ac:dyDescent="0.25">
      <c r="A511">
        <v>510</v>
      </c>
      <c r="B511" s="4">
        <v>1</v>
      </c>
    </row>
    <row r="512" spans="1:5" x14ac:dyDescent="0.25">
      <c r="A512">
        <v>511</v>
      </c>
      <c r="B512" s="4">
        <v>1</v>
      </c>
    </row>
    <row r="513" spans="1:5" x14ac:dyDescent="0.25">
      <c r="A513">
        <v>512</v>
      </c>
      <c r="D513" s="2">
        <v>3</v>
      </c>
      <c r="E513" s="5">
        <v>4</v>
      </c>
    </row>
    <row r="514" spans="1:5" x14ac:dyDescent="0.25">
      <c r="A514">
        <v>513</v>
      </c>
      <c r="D514" s="2">
        <v>3</v>
      </c>
      <c r="E514" s="5">
        <v>4</v>
      </c>
    </row>
    <row r="515" spans="1:5" x14ac:dyDescent="0.25">
      <c r="A515">
        <v>514</v>
      </c>
      <c r="D515" s="2">
        <v>3</v>
      </c>
      <c r="E515" s="5">
        <v>4</v>
      </c>
    </row>
    <row r="516" spans="1:5" x14ac:dyDescent="0.25">
      <c r="A516">
        <v>515</v>
      </c>
      <c r="D516" s="2">
        <v>3</v>
      </c>
      <c r="E516" s="5">
        <v>4</v>
      </c>
    </row>
    <row r="517" spans="1:5" x14ac:dyDescent="0.25">
      <c r="A517">
        <v>516</v>
      </c>
      <c r="D517" s="2">
        <v>3</v>
      </c>
      <c r="E517" s="5">
        <v>4</v>
      </c>
    </row>
    <row r="518" spans="1:5" x14ac:dyDescent="0.25">
      <c r="A518">
        <v>517</v>
      </c>
      <c r="D518" s="2">
        <v>3</v>
      </c>
      <c r="E518" s="5">
        <v>4</v>
      </c>
    </row>
    <row r="519" spans="1:5" x14ac:dyDescent="0.25">
      <c r="A519">
        <v>518</v>
      </c>
      <c r="D519" s="2">
        <v>3</v>
      </c>
      <c r="E519" s="5">
        <v>4</v>
      </c>
    </row>
    <row r="520" spans="1:5" x14ac:dyDescent="0.25">
      <c r="A520">
        <v>519</v>
      </c>
      <c r="D520" s="2">
        <v>3</v>
      </c>
      <c r="E520" s="5">
        <v>4</v>
      </c>
    </row>
    <row r="521" spans="1:5" x14ac:dyDescent="0.25">
      <c r="A521">
        <v>520</v>
      </c>
    </row>
    <row r="522" spans="1:5" x14ac:dyDescent="0.25">
      <c r="A522">
        <v>521</v>
      </c>
    </row>
    <row r="523" spans="1:5" x14ac:dyDescent="0.25">
      <c r="A523">
        <v>522</v>
      </c>
      <c r="C523" s="3">
        <v>2</v>
      </c>
    </row>
    <row r="524" spans="1:5" x14ac:dyDescent="0.25">
      <c r="A524">
        <v>523</v>
      </c>
      <c r="C524" s="3">
        <v>2</v>
      </c>
    </row>
    <row r="525" spans="1:5" x14ac:dyDescent="0.25">
      <c r="A525">
        <v>524</v>
      </c>
      <c r="C525" s="3">
        <v>2</v>
      </c>
    </row>
    <row r="526" spans="1:5" x14ac:dyDescent="0.25">
      <c r="A526">
        <v>525</v>
      </c>
      <c r="C526" s="3">
        <v>2</v>
      </c>
    </row>
    <row r="527" spans="1:5" x14ac:dyDescent="0.25">
      <c r="A527">
        <v>526</v>
      </c>
      <c r="B527" s="4">
        <v>1</v>
      </c>
      <c r="C527" s="3">
        <v>2</v>
      </c>
    </row>
    <row r="528" spans="1:5" x14ac:dyDescent="0.25">
      <c r="A528">
        <v>527</v>
      </c>
      <c r="B528" s="4">
        <v>1</v>
      </c>
      <c r="C528" s="3">
        <v>2</v>
      </c>
    </row>
    <row r="529" spans="1:5" x14ac:dyDescent="0.25">
      <c r="A529">
        <v>528</v>
      </c>
      <c r="B529" s="4">
        <v>1</v>
      </c>
      <c r="C529" s="3">
        <v>2</v>
      </c>
    </row>
    <row r="530" spans="1:5" x14ac:dyDescent="0.25">
      <c r="A530">
        <v>529</v>
      </c>
      <c r="B530" s="4">
        <v>1</v>
      </c>
      <c r="C530" s="3">
        <v>2</v>
      </c>
    </row>
    <row r="531" spans="1:5" x14ac:dyDescent="0.25">
      <c r="A531">
        <v>530</v>
      </c>
      <c r="B531" s="4">
        <v>1</v>
      </c>
    </row>
    <row r="532" spans="1:5" x14ac:dyDescent="0.25">
      <c r="A532">
        <v>531</v>
      </c>
      <c r="B532" s="4">
        <v>1</v>
      </c>
    </row>
    <row r="533" spans="1:5" x14ac:dyDescent="0.25">
      <c r="A533">
        <v>532</v>
      </c>
      <c r="B533" s="4">
        <v>1</v>
      </c>
    </row>
    <row r="534" spans="1:5" x14ac:dyDescent="0.25">
      <c r="A534">
        <v>533</v>
      </c>
      <c r="E534" s="5">
        <v>4</v>
      </c>
    </row>
    <row r="535" spans="1:5" x14ac:dyDescent="0.25">
      <c r="A535">
        <v>534</v>
      </c>
      <c r="D535" s="2">
        <v>3</v>
      </c>
      <c r="E535" s="5">
        <v>4</v>
      </c>
    </row>
    <row r="536" spans="1:5" x14ac:dyDescent="0.25">
      <c r="A536">
        <v>535</v>
      </c>
      <c r="D536" s="2">
        <v>3</v>
      </c>
      <c r="E536" s="5">
        <v>4</v>
      </c>
    </row>
    <row r="537" spans="1:5" x14ac:dyDescent="0.25">
      <c r="A537">
        <v>536</v>
      </c>
      <c r="D537" s="2">
        <v>3</v>
      </c>
      <c r="E537" s="5">
        <v>4</v>
      </c>
    </row>
    <row r="538" spans="1:5" x14ac:dyDescent="0.25">
      <c r="A538">
        <v>537</v>
      </c>
      <c r="D538" s="2">
        <v>3</v>
      </c>
      <c r="E538" s="5">
        <v>4</v>
      </c>
    </row>
    <row r="539" spans="1:5" x14ac:dyDescent="0.25">
      <c r="A539">
        <v>538</v>
      </c>
      <c r="D539" s="2">
        <v>3</v>
      </c>
      <c r="E539" s="5">
        <v>4</v>
      </c>
    </row>
    <row r="540" spans="1:5" x14ac:dyDescent="0.25">
      <c r="A540">
        <v>539</v>
      </c>
      <c r="D540" s="2">
        <v>3</v>
      </c>
      <c r="E540" s="5">
        <v>4</v>
      </c>
    </row>
    <row r="541" spans="1:5" x14ac:dyDescent="0.25">
      <c r="A541">
        <v>540</v>
      </c>
      <c r="C541" s="3">
        <v>2</v>
      </c>
      <c r="D541" s="2">
        <v>3</v>
      </c>
      <c r="E541" s="5">
        <v>4</v>
      </c>
    </row>
    <row r="542" spans="1:5" x14ac:dyDescent="0.25">
      <c r="A542">
        <v>541</v>
      </c>
      <c r="C542" s="3">
        <v>2</v>
      </c>
    </row>
    <row r="543" spans="1:5" x14ac:dyDescent="0.25">
      <c r="A543">
        <v>542</v>
      </c>
      <c r="C543" s="3">
        <v>2</v>
      </c>
    </row>
    <row r="544" spans="1:5" x14ac:dyDescent="0.25">
      <c r="A544">
        <v>543</v>
      </c>
      <c r="C544" s="3">
        <v>2</v>
      </c>
    </row>
    <row r="545" spans="1:5" x14ac:dyDescent="0.25">
      <c r="A545">
        <v>544</v>
      </c>
      <c r="C545" s="3">
        <v>2</v>
      </c>
    </row>
    <row r="546" spans="1:5" x14ac:dyDescent="0.25">
      <c r="A546">
        <v>545</v>
      </c>
      <c r="B546" s="4">
        <v>1</v>
      </c>
      <c r="C546" s="3">
        <v>2</v>
      </c>
    </row>
    <row r="547" spans="1:5" x14ac:dyDescent="0.25">
      <c r="A547">
        <v>546</v>
      </c>
      <c r="B547" s="4">
        <v>1</v>
      </c>
      <c r="C547" s="3">
        <v>2</v>
      </c>
    </row>
    <row r="548" spans="1:5" x14ac:dyDescent="0.25">
      <c r="A548">
        <v>547</v>
      </c>
      <c r="B548" s="4">
        <v>1</v>
      </c>
      <c r="C548" s="3">
        <v>2</v>
      </c>
    </row>
    <row r="549" spans="1:5" x14ac:dyDescent="0.25">
      <c r="A549">
        <v>548</v>
      </c>
      <c r="B549" s="4">
        <v>1</v>
      </c>
      <c r="C549" s="3">
        <v>2</v>
      </c>
    </row>
    <row r="550" spans="1:5" x14ac:dyDescent="0.25">
      <c r="A550">
        <v>549</v>
      </c>
      <c r="B550" s="4">
        <v>1</v>
      </c>
    </row>
    <row r="551" spans="1:5" x14ac:dyDescent="0.25">
      <c r="A551">
        <v>550</v>
      </c>
      <c r="B551" s="4">
        <v>1</v>
      </c>
    </row>
    <row r="552" spans="1:5" x14ac:dyDescent="0.25">
      <c r="A552">
        <v>551</v>
      </c>
      <c r="B552" s="4">
        <v>1</v>
      </c>
    </row>
    <row r="553" spans="1:5" x14ac:dyDescent="0.25">
      <c r="A553">
        <v>552</v>
      </c>
      <c r="B553" s="4">
        <v>1</v>
      </c>
    </row>
    <row r="554" spans="1:5" x14ac:dyDescent="0.25">
      <c r="A554">
        <v>553</v>
      </c>
      <c r="E554" s="5">
        <v>4</v>
      </c>
    </row>
    <row r="555" spans="1:5" x14ac:dyDescent="0.25">
      <c r="A555">
        <v>554</v>
      </c>
      <c r="D555" s="2">
        <v>3</v>
      </c>
      <c r="E555" s="5">
        <v>4</v>
      </c>
    </row>
    <row r="556" spans="1:5" x14ac:dyDescent="0.25">
      <c r="A556">
        <v>555</v>
      </c>
      <c r="D556" s="2">
        <v>3</v>
      </c>
      <c r="E556" s="5">
        <v>4</v>
      </c>
    </row>
    <row r="557" spans="1:5" x14ac:dyDescent="0.25">
      <c r="A557">
        <v>556</v>
      </c>
      <c r="D557" s="2">
        <v>3</v>
      </c>
      <c r="E557" s="5">
        <v>4</v>
      </c>
    </row>
    <row r="558" spans="1:5" x14ac:dyDescent="0.25">
      <c r="A558">
        <v>557</v>
      </c>
      <c r="D558" s="2">
        <v>3</v>
      </c>
      <c r="E558" s="5">
        <v>4</v>
      </c>
    </row>
    <row r="559" spans="1:5" x14ac:dyDescent="0.25">
      <c r="A559">
        <v>558</v>
      </c>
      <c r="D559" s="2">
        <v>3</v>
      </c>
      <c r="E559" s="5">
        <v>4</v>
      </c>
    </row>
    <row r="560" spans="1:5" x14ac:dyDescent="0.25">
      <c r="A560">
        <v>559</v>
      </c>
      <c r="D560" s="2">
        <v>3</v>
      </c>
      <c r="E560" s="5">
        <v>4</v>
      </c>
    </row>
    <row r="561" spans="1:5" x14ac:dyDescent="0.25">
      <c r="A561">
        <v>560</v>
      </c>
      <c r="D561" s="2">
        <v>3</v>
      </c>
      <c r="E561" s="5">
        <v>4</v>
      </c>
    </row>
    <row r="562" spans="1:5" x14ac:dyDescent="0.25">
      <c r="A562">
        <v>561</v>
      </c>
      <c r="C562" s="3">
        <v>2</v>
      </c>
      <c r="D562" s="2">
        <v>3</v>
      </c>
      <c r="E562" s="5">
        <v>4</v>
      </c>
    </row>
    <row r="563" spans="1:5" x14ac:dyDescent="0.25">
      <c r="A563">
        <v>562</v>
      </c>
      <c r="C563" s="3">
        <v>2</v>
      </c>
      <c r="D563" s="2">
        <v>3</v>
      </c>
    </row>
    <row r="564" spans="1:5" x14ac:dyDescent="0.25">
      <c r="A564">
        <v>563</v>
      </c>
      <c r="C564" s="3">
        <v>2</v>
      </c>
    </row>
    <row r="565" spans="1:5" x14ac:dyDescent="0.25">
      <c r="A565">
        <v>564</v>
      </c>
      <c r="C565" s="3">
        <v>2</v>
      </c>
    </row>
    <row r="566" spans="1:5" x14ac:dyDescent="0.25">
      <c r="A566">
        <v>565</v>
      </c>
      <c r="C566" s="3">
        <v>2</v>
      </c>
    </row>
    <row r="567" spans="1:5" x14ac:dyDescent="0.25">
      <c r="A567">
        <v>566</v>
      </c>
      <c r="C567" s="3">
        <v>2</v>
      </c>
    </row>
    <row r="568" spans="1:5" x14ac:dyDescent="0.25">
      <c r="A568">
        <v>567</v>
      </c>
      <c r="C568" s="3">
        <v>2</v>
      </c>
    </row>
    <row r="569" spans="1:5" x14ac:dyDescent="0.25">
      <c r="A569">
        <v>568</v>
      </c>
      <c r="B569" s="4">
        <v>1</v>
      </c>
      <c r="C569" s="3">
        <v>2</v>
      </c>
    </row>
    <row r="570" spans="1:5" x14ac:dyDescent="0.25">
      <c r="A570">
        <v>569</v>
      </c>
      <c r="B570" s="4">
        <v>1</v>
      </c>
      <c r="C570" s="3">
        <v>2</v>
      </c>
    </row>
    <row r="571" spans="1:5" x14ac:dyDescent="0.25">
      <c r="A571">
        <v>570</v>
      </c>
      <c r="B571" s="4">
        <v>1</v>
      </c>
      <c r="C571" s="3">
        <v>2</v>
      </c>
    </row>
    <row r="572" spans="1:5" x14ac:dyDescent="0.25">
      <c r="A572">
        <v>571</v>
      </c>
      <c r="B572" s="4">
        <v>1</v>
      </c>
    </row>
    <row r="573" spans="1:5" x14ac:dyDescent="0.25">
      <c r="A573">
        <v>572</v>
      </c>
      <c r="B573" s="4">
        <v>1</v>
      </c>
    </row>
    <row r="574" spans="1:5" x14ac:dyDescent="0.25">
      <c r="A574">
        <v>573</v>
      </c>
      <c r="B574" s="4">
        <v>1</v>
      </c>
    </row>
    <row r="575" spans="1:5" x14ac:dyDescent="0.25">
      <c r="A575">
        <v>574</v>
      </c>
      <c r="B575" s="4">
        <v>1</v>
      </c>
    </row>
    <row r="576" spans="1:5" x14ac:dyDescent="0.25">
      <c r="A576">
        <v>575</v>
      </c>
      <c r="B576" s="4">
        <v>1</v>
      </c>
      <c r="E576" s="5">
        <v>4</v>
      </c>
    </row>
    <row r="577" spans="1:6" x14ac:dyDescent="0.25">
      <c r="A577">
        <v>576</v>
      </c>
      <c r="E577" s="5">
        <v>4</v>
      </c>
    </row>
    <row r="578" spans="1:6" x14ac:dyDescent="0.25">
      <c r="A578">
        <v>577</v>
      </c>
      <c r="E578" s="5">
        <v>4</v>
      </c>
      <c r="F578" t="s">
        <v>22</v>
      </c>
    </row>
    <row r="579" spans="1:6" x14ac:dyDescent="0.25">
      <c r="A579">
        <v>578</v>
      </c>
    </row>
    <row r="580" spans="1:6" x14ac:dyDescent="0.25">
      <c r="A580">
        <v>579</v>
      </c>
      <c r="F580" t="s">
        <v>22</v>
      </c>
    </row>
    <row r="581" spans="1:6" x14ac:dyDescent="0.25">
      <c r="A581">
        <v>580</v>
      </c>
      <c r="C581" s="3">
        <v>2</v>
      </c>
    </row>
    <row r="582" spans="1:6" x14ac:dyDescent="0.25">
      <c r="A582">
        <v>581</v>
      </c>
      <c r="C582" s="3">
        <v>2</v>
      </c>
    </row>
    <row r="583" spans="1:6" x14ac:dyDescent="0.25">
      <c r="A583">
        <v>582</v>
      </c>
      <c r="C583" s="3">
        <v>2</v>
      </c>
    </row>
    <row r="584" spans="1:6" x14ac:dyDescent="0.25">
      <c r="A584">
        <v>583</v>
      </c>
      <c r="C584" s="3">
        <v>2</v>
      </c>
    </row>
    <row r="585" spans="1:6" x14ac:dyDescent="0.25">
      <c r="A585">
        <v>584</v>
      </c>
      <c r="C585" s="3">
        <v>2</v>
      </c>
    </row>
    <row r="586" spans="1:6" x14ac:dyDescent="0.25">
      <c r="A586">
        <v>585</v>
      </c>
      <c r="C586" s="3">
        <v>2</v>
      </c>
      <c r="D586" s="2">
        <v>3</v>
      </c>
    </row>
    <row r="587" spans="1:6" x14ac:dyDescent="0.25">
      <c r="A587">
        <v>586</v>
      </c>
      <c r="C587" s="3">
        <v>2</v>
      </c>
      <c r="D587" s="2">
        <v>3</v>
      </c>
    </row>
    <row r="588" spans="1:6" x14ac:dyDescent="0.25">
      <c r="A588">
        <v>587</v>
      </c>
      <c r="C588" s="3">
        <v>2</v>
      </c>
      <c r="D588" s="2">
        <v>3</v>
      </c>
    </row>
    <row r="589" spans="1:6" x14ac:dyDescent="0.25">
      <c r="A589">
        <v>588</v>
      </c>
      <c r="C589" s="3">
        <v>2</v>
      </c>
      <c r="D589" s="2">
        <v>3</v>
      </c>
    </row>
    <row r="590" spans="1:6" x14ac:dyDescent="0.25">
      <c r="A590">
        <v>589</v>
      </c>
      <c r="C590" s="3">
        <v>2</v>
      </c>
      <c r="D590" s="2">
        <v>3</v>
      </c>
    </row>
    <row r="591" spans="1:6" x14ac:dyDescent="0.25">
      <c r="A591">
        <v>590</v>
      </c>
      <c r="D591" s="2">
        <v>3</v>
      </c>
    </row>
    <row r="592" spans="1:6" x14ac:dyDescent="0.25">
      <c r="A592">
        <v>591</v>
      </c>
      <c r="D592" s="2">
        <v>3</v>
      </c>
      <c r="E592" s="5">
        <v>4</v>
      </c>
    </row>
    <row r="593" spans="1:5" x14ac:dyDescent="0.25">
      <c r="A593">
        <v>592</v>
      </c>
      <c r="D593" s="2">
        <v>3</v>
      </c>
      <c r="E593" s="5">
        <v>4</v>
      </c>
    </row>
    <row r="594" spans="1:5" x14ac:dyDescent="0.25">
      <c r="A594">
        <v>593</v>
      </c>
      <c r="D594" s="2">
        <v>3</v>
      </c>
      <c r="E594" s="5">
        <v>4</v>
      </c>
    </row>
    <row r="595" spans="1:5" x14ac:dyDescent="0.25">
      <c r="A595">
        <v>594</v>
      </c>
      <c r="B595" s="4">
        <v>1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  <c r="E597" s="5">
        <v>4</v>
      </c>
    </row>
    <row r="598" spans="1:5" x14ac:dyDescent="0.25">
      <c r="A598">
        <v>597</v>
      </c>
      <c r="B598" s="4">
        <v>1</v>
      </c>
      <c r="E598" s="5">
        <v>4</v>
      </c>
    </row>
    <row r="599" spans="1:5" x14ac:dyDescent="0.25">
      <c r="A599">
        <v>598</v>
      </c>
      <c r="B599" s="4">
        <v>1</v>
      </c>
      <c r="E599" s="5">
        <v>4</v>
      </c>
    </row>
    <row r="600" spans="1:5" x14ac:dyDescent="0.25">
      <c r="A600">
        <v>599</v>
      </c>
      <c r="B600" s="4">
        <v>1</v>
      </c>
    </row>
    <row r="601" spans="1:5" x14ac:dyDescent="0.25">
      <c r="A601">
        <v>600</v>
      </c>
      <c r="B601" s="4">
        <v>1</v>
      </c>
    </row>
    <row r="602" spans="1:5" x14ac:dyDescent="0.25">
      <c r="A602">
        <v>601</v>
      </c>
      <c r="B602" s="4">
        <v>1</v>
      </c>
    </row>
    <row r="603" spans="1:5" x14ac:dyDescent="0.25">
      <c r="A603">
        <v>602</v>
      </c>
      <c r="B603" s="4">
        <v>1</v>
      </c>
      <c r="C603" s="3">
        <v>2</v>
      </c>
    </row>
    <row r="604" spans="1:5" x14ac:dyDescent="0.25">
      <c r="A604">
        <v>603</v>
      </c>
      <c r="B604" s="4">
        <v>1</v>
      </c>
      <c r="C604" s="3">
        <v>2</v>
      </c>
    </row>
    <row r="605" spans="1:5" x14ac:dyDescent="0.25">
      <c r="A605">
        <v>604</v>
      </c>
      <c r="C605" s="3">
        <v>2</v>
      </c>
    </row>
    <row r="606" spans="1:5" x14ac:dyDescent="0.25">
      <c r="A606">
        <v>605</v>
      </c>
      <c r="C606" s="3">
        <v>2</v>
      </c>
    </row>
    <row r="607" spans="1:5" x14ac:dyDescent="0.25">
      <c r="A607">
        <v>606</v>
      </c>
      <c r="C607" s="3">
        <v>2</v>
      </c>
    </row>
    <row r="608" spans="1:5" x14ac:dyDescent="0.25">
      <c r="A608">
        <v>607</v>
      </c>
      <c r="C608" s="3">
        <v>2</v>
      </c>
      <c r="D608" s="2">
        <v>3</v>
      </c>
    </row>
    <row r="609" spans="1:5" x14ac:dyDescent="0.25">
      <c r="A609">
        <v>608</v>
      </c>
      <c r="C609" s="3">
        <v>2</v>
      </c>
      <c r="D609" s="2">
        <v>3</v>
      </c>
    </row>
    <row r="610" spans="1:5" x14ac:dyDescent="0.25">
      <c r="A610">
        <v>609</v>
      </c>
      <c r="C610" s="3">
        <v>2</v>
      </c>
      <c r="D610" s="2">
        <v>3</v>
      </c>
    </row>
    <row r="611" spans="1:5" x14ac:dyDescent="0.25">
      <c r="A611">
        <v>610</v>
      </c>
      <c r="C611" s="3">
        <v>2</v>
      </c>
      <c r="D611" s="2">
        <v>3</v>
      </c>
    </row>
    <row r="612" spans="1:5" x14ac:dyDescent="0.25">
      <c r="A612">
        <v>611</v>
      </c>
      <c r="D612" s="2">
        <v>3</v>
      </c>
      <c r="E612" s="5">
        <v>4</v>
      </c>
    </row>
    <row r="613" spans="1:5" x14ac:dyDescent="0.25">
      <c r="A613">
        <v>612</v>
      </c>
      <c r="D613" s="2">
        <v>3</v>
      </c>
      <c r="E613" s="5">
        <v>4</v>
      </c>
    </row>
    <row r="614" spans="1:5" x14ac:dyDescent="0.25">
      <c r="A614">
        <v>613</v>
      </c>
      <c r="D614" s="2">
        <v>3</v>
      </c>
      <c r="E614" s="5">
        <v>4</v>
      </c>
    </row>
    <row r="615" spans="1:5" x14ac:dyDescent="0.25">
      <c r="A615">
        <v>614</v>
      </c>
      <c r="D615" s="2">
        <v>3</v>
      </c>
      <c r="E615" s="5">
        <v>4</v>
      </c>
    </row>
    <row r="616" spans="1:5" x14ac:dyDescent="0.25">
      <c r="A616">
        <v>615</v>
      </c>
      <c r="D616" s="2">
        <v>3</v>
      </c>
      <c r="E616" s="5">
        <v>4</v>
      </c>
    </row>
    <row r="617" spans="1:5" x14ac:dyDescent="0.25">
      <c r="A617">
        <v>616</v>
      </c>
      <c r="E617" s="5">
        <v>4</v>
      </c>
    </row>
    <row r="618" spans="1:5" x14ac:dyDescent="0.25">
      <c r="A618">
        <v>617</v>
      </c>
      <c r="B618" s="4">
        <v>1</v>
      </c>
      <c r="E618" s="5">
        <v>4</v>
      </c>
    </row>
    <row r="619" spans="1:5" x14ac:dyDescent="0.25">
      <c r="A619">
        <v>618</v>
      </c>
      <c r="B619" s="4">
        <v>1</v>
      </c>
      <c r="E619" s="5">
        <v>4</v>
      </c>
    </row>
    <row r="620" spans="1:5" x14ac:dyDescent="0.25">
      <c r="A620">
        <v>619</v>
      </c>
      <c r="B620" s="4">
        <v>1</v>
      </c>
    </row>
    <row r="621" spans="1:5" x14ac:dyDescent="0.25">
      <c r="A621">
        <v>620</v>
      </c>
      <c r="B621" s="4">
        <v>1</v>
      </c>
    </row>
    <row r="622" spans="1:5" x14ac:dyDescent="0.25">
      <c r="A622">
        <v>621</v>
      </c>
      <c r="B622" s="4">
        <v>1</v>
      </c>
    </row>
    <row r="623" spans="1:5" x14ac:dyDescent="0.25">
      <c r="A623">
        <v>622</v>
      </c>
      <c r="B623" s="4">
        <v>1</v>
      </c>
    </row>
    <row r="624" spans="1:5" x14ac:dyDescent="0.25">
      <c r="A624">
        <v>623</v>
      </c>
      <c r="B624" s="4">
        <v>1</v>
      </c>
    </row>
    <row r="625" spans="1:5" x14ac:dyDescent="0.25">
      <c r="A625">
        <v>624</v>
      </c>
      <c r="B625" s="4">
        <v>1</v>
      </c>
      <c r="C625" s="3">
        <v>2</v>
      </c>
    </row>
    <row r="626" spans="1:5" x14ac:dyDescent="0.25">
      <c r="A626">
        <v>625</v>
      </c>
      <c r="B626" s="4">
        <v>1</v>
      </c>
      <c r="C626" s="3">
        <v>2</v>
      </c>
    </row>
    <row r="627" spans="1:5" x14ac:dyDescent="0.25">
      <c r="A627">
        <v>626</v>
      </c>
      <c r="C627" s="3">
        <v>2</v>
      </c>
    </row>
    <row r="628" spans="1:5" x14ac:dyDescent="0.25">
      <c r="A628">
        <v>627</v>
      </c>
      <c r="C628" s="3">
        <v>2</v>
      </c>
    </row>
    <row r="629" spans="1:5" x14ac:dyDescent="0.25">
      <c r="A629">
        <v>628</v>
      </c>
      <c r="C629" s="3">
        <v>2</v>
      </c>
      <c r="D629" s="2">
        <v>3</v>
      </c>
    </row>
    <row r="630" spans="1:5" x14ac:dyDescent="0.25">
      <c r="A630">
        <v>629</v>
      </c>
      <c r="C630" s="3">
        <v>2</v>
      </c>
      <c r="D630" s="2">
        <v>3</v>
      </c>
    </row>
    <row r="631" spans="1:5" x14ac:dyDescent="0.25">
      <c r="A631">
        <v>630</v>
      </c>
      <c r="C631" s="3">
        <v>2</v>
      </c>
      <c r="D631" s="2">
        <v>3</v>
      </c>
    </row>
    <row r="632" spans="1:5" x14ac:dyDescent="0.25">
      <c r="A632">
        <v>631</v>
      </c>
      <c r="C632" s="3">
        <v>2</v>
      </c>
      <c r="D632" s="2">
        <v>3</v>
      </c>
      <c r="E632" s="5">
        <v>4</v>
      </c>
    </row>
    <row r="633" spans="1:5" x14ac:dyDescent="0.25">
      <c r="A633">
        <v>632</v>
      </c>
      <c r="D633" s="2">
        <v>3</v>
      </c>
      <c r="E633" s="5">
        <v>4</v>
      </c>
    </row>
    <row r="634" spans="1:5" x14ac:dyDescent="0.25">
      <c r="A634">
        <v>633</v>
      </c>
      <c r="D634" s="2">
        <v>3</v>
      </c>
      <c r="E634" s="5">
        <v>4</v>
      </c>
    </row>
    <row r="635" spans="1:5" x14ac:dyDescent="0.25">
      <c r="A635">
        <v>634</v>
      </c>
      <c r="D635" s="2">
        <v>3</v>
      </c>
      <c r="E635" s="5">
        <v>4</v>
      </c>
    </row>
    <row r="636" spans="1:5" x14ac:dyDescent="0.25">
      <c r="A636">
        <v>635</v>
      </c>
      <c r="D636" s="2">
        <v>3</v>
      </c>
      <c r="E636" s="5">
        <v>4</v>
      </c>
    </row>
    <row r="637" spans="1:5" x14ac:dyDescent="0.25">
      <c r="A637">
        <v>636</v>
      </c>
      <c r="E637" s="5">
        <v>4</v>
      </c>
    </row>
    <row r="638" spans="1:5" x14ac:dyDescent="0.25">
      <c r="A638">
        <v>637</v>
      </c>
      <c r="B638" s="4">
        <v>1</v>
      </c>
      <c r="E638" s="5">
        <v>4</v>
      </c>
    </row>
    <row r="639" spans="1:5" x14ac:dyDescent="0.25">
      <c r="A639">
        <v>638</v>
      </c>
      <c r="B639" s="4">
        <v>1</v>
      </c>
      <c r="E639" s="5">
        <v>4</v>
      </c>
    </row>
    <row r="640" spans="1:5" x14ac:dyDescent="0.25">
      <c r="A640">
        <v>639</v>
      </c>
      <c r="B640" s="4">
        <v>1</v>
      </c>
    </row>
    <row r="641" spans="1:5" x14ac:dyDescent="0.25">
      <c r="A641">
        <v>640</v>
      </c>
      <c r="B641" s="4">
        <v>1</v>
      </c>
    </row>
    <row r="642" spans="1:5" x14ac:dyDescent="0.25">
      <c r="A642">
        <v>641</v>
      </c>
      <c r="B642" s="4">
        <v>1</v>
      </c>
    </row>
    <row r="643" spans="1:5" x14ac:dyDescent="0.25">
      <c r="A643">
        <v>642</v>
      </c>
      <c r="B643" s="4">
        <v>1</v>
      </c>
    </row>
    <row r="644" spans="1:5" x14ac:dyDescent="0.25">
      <c r="A644">
        <v>643</v>
      </c>
      <c r="B644" s="4">
        <v>1</v>
      </c>
    </row>
    <row r="645" spans="1:5" x14ac:dyDescent="0.25">
      <c r="A645">
        <v>644</v>
      </c>
      <c r="B645" s="4">
        <v>1</v>
      </c>
      <c r="C645" s="3">
        <v>2</v>
      </c>
    </row>
    <row r="646" spans="1:5" x14ac:dyDescent="0.25">
      <c r="A646">
        <v>645</v>
      </c>
      <c r="C646" s="3">
        <v>2</v>
      </c>
    </row>
    <row r="647" spans="1:5" x14ac:dyDescent="0.25">
      <c r="A647">
        <v>646</v>
      </c>
      <c r="C647" s="3">
        <v>2</v>
      </c>
    </row>
    <row r="648" spans="1:5" x14ac:dyDescent="0.25">
      <c r="A648">
        <v>647</v>
      </c>
      <c r="C648" s="3">
        <v>2</v>
      </c>
    </row>
    <row r="649" spans="1:5" x14ac:dyDescent="0.25">
      <c r="A649">
        <v>648</v>
      </c>
      <c r="C649" s="3">
        <v>2</v>
      </c>
    </row>
    <row r="650" spans="1:5" x14ac:dyDescent="0.25">
      <c r="A650">
        <v>649</v>
      </c>
      <c r="C650" s="3">
        <v>2</v>
      </c>
    </row>
    <row r="651" spans="1:5" x14ac:dyDescent="0.25">
      <c r="A651">
        <v>650</v>
      </c>
      <c r="C651" s="3">
        <v>2</v>
      </c>
      <c r="D651" s="2">
        <v>3</v>
      </c>
    </row>
    <row r="652" spans="1:5" x14ac:dyDescent="0.25">
      <c r="A652">
        <v>651</v>
      </c>
      <c r="C652" s="3">
        <v>2</v>
      </c>
      <c r="D652" s="2">
        <v>3</v>
      </c>
    </row>
    <row r="653" spans="1:5" x14ac:dyDescent="0.25">
      <c r="A653">
        <v>652</v>
      </c>
      <c r="D653" s="2">
        <v>3</v>
      </c>
    </row>
    <row r="654" spans="1:5" x14ac:dyDescent="0.25">
      <c r="A654">
        <v>653</v>
      </c>
      <c r="D654" s="2">
        <v>3</v>
      </c>
      <c r="E654" s="5">
        <v>4</v>
      </c>
    </row>
    <row r="655" spans="1:5" x14ac:dyDescent="0.25">
      <c r="A655">
        <v>654</v>
      </c>
      <c r="D655" s="2">
        <v>3</v>
      </c>
      <c r="E655" s="5">
        <v>4</v>
      </c>
    </row>
    <row r="656" spans="1:5" x14ac:dyDescent="0.25">
      <c r="A656">
        <v>655</v>
      </c>
      <c r="D656" s="2">
        <v>3</v>
      </c>
      <c r="E656" s="5">
        <v>4</v>
      </c>
    </row>
    <row r="657" spans="1:5" x14ac:dyDescent="0.25">
      <c r="A657">
        <v>656</v>
      </c>
      <c r="D657" s="2">
        <v>3</v>
      </c>
      <c r="E657" s="5">
        <v>4</v>
      </c>
    </row>
    <row r="658" spans="1:5" x14ac:dyDescent="0.25">
      <c r="A658">
        <v>657</v>
      </c>
      <c r="B658" s="4">
        <v>1</v>
      </c>
      <c r="D658" s="2">
        <v>3</v>
      </c>
      <c r="E658" s="5">
        <v>4</v>
      </c>
    </row>
    <row r="659" spans="1:5" x14ac:dyDescent="0.25">
      <c r="A659">
        <v>658</v>
      </c>
      <c r="B659" s="4">
        <v>1</v>
      </c>
      <c r="E659" s="5">
        <v>4</v>
      </c>
    </row>
    <row r="660" spans="1:5" x14ac:dyDescent="0.25">
      <c r="A660">
        <v>659</v>
      </c>
      <c r="B660" s="4">
        <v>1</v>
      </c>
      <c r="E660" s="5">
        <v>4</v>
      </c>
    </row>
    <row r="661" spans="1:5" x14ac:dyDescent="0.25">
      <c r="A661">
        <v>660</v>
      </c>
      <c r="B661" s="4">
        <v>1</v>
      </c>
      <c r="E661" s="5">
        <v>4</v>
      </c>
    </row>
    <row r="662" spans="1:5" x14ac:dyDescent="0.25">
      <c r="A662">
        <v>661</v>
      </c>
      <c r="B662" s="4">
        <v>1</v>
      </c>
      <c r="E662" s="5">
        <v>4</v>
      </c>
    </row>
    <row r="663" spans="1:5" x14ac:dyDescent="0.25">
      <c r="A663">
        <v>662</v>
      </c>
      <c r="B663" s="4">
        <v>1</v>
      </c>
    </row>
    <row r="664" spans="1:5" x14ac:dyDescent="0.25">
      <c r="A664">
        <v>663</v>
      </c>
      <c r="B664" s="4">
        <v>1</v>
      </c>
    </row>
    <row r="665" spans="1:5" x14ac:dyDescent="0.25">
      <c r="A665">
        <v>664</v>
      </c>
      <c r="B665" s="4">
        <v>1</v>
      </c>
    </row>
    <row r="666" spans="1:5" x14ac:dyDescent="0.25">
      <c r="A666">
        <v>665</v>
      </c>
      <c r="B666" s="4">
        <v>1</v>
      </c>
      <c r="C666" s="3">
        <v>2</v>
      </c>
    </row>
    <row r="667" spans="1:5" x14ac:dyDescent="0.25">
      <c r="A667">
        <v>666</v>
      </c>
      <c r="B667" s="4">
        <v>1</v>
      </c>
      <c r="C667" s="3">
        <v>2</v>
      </c>
    </row>
    <row r="668" spans="1:5" x14ac:dyDescent="0.25">
      <c r="A668">
        <v>667</v>
      </c>
      <c r="C668" s="3">
        <v>2</v>
      </c>
    </row>
    <row r="669" spans="1:5" x14ac:dyDescent="0.25">
      <c r="A669">
        <v>668</v>
      </c>
      <c r="C669" s="3">
        <v>2</v>
      </c>
    </row>
    <row r="670" spans="1:5" x14ac:dyDescent="0.25">
      <c r="A670">
        <v>669</v>
      </c>
      <c r="C670" s="3">
        <v>2</v>
      </c>
    </row>
    <row r="671" spans="1:5" x14ac:dyDescent="0.25">
      <c r="A671">
        <v>670</v>
      </c>
      <c r="C671" s="3">
        <v>2</v>
      </c>
      <c r="D671" s="2">
        <v>3</v>
      </c>
    </row>
    <row r="672" spans="1:5" x14ac:dyDescent="0.25">
      <c r="A672">
        <v>671</v>
      </c>
      <c r="C672" s="3">
        <v>2</v>
      </c>
      <c r="D672" s="2">
        <v>3</v>
      </c>
    </row>
    <row r="673" spans="1:5" x14ac:dyDescent="0.25">
      <c r="A673">
        <v>672</v>
      </c>
      <c r="C673" s="3">
        <v>2</v>
      </c>
      <c r="D673" s="2">
        <v>3</v>
      </c>
    </row>
    <row r="674" spans="1:5" x14ac:dyDescent="0.25">
      <c r="A674">
        <v>673</v>
      </c>
      <c r="C674" s="3">
        <v>2</v>
      </c>
      <c r="D674" s="2">
        <v>3</v>
      </c>
    </row>
    <row r="675" spans="1:5" x14ac:dyDescent="0.25">
      <c r="A675">
        <v>674</v>
      </c>
      <c r="D675" s="2">
        <v>3</v>
      </c>
      <c r="E675" s="5">
        <v>4</v>
      </c>
    </row>
    <row r="676" spans="1:5" x14ac:dyDescent="0.25">
      <c r="A676">
        <v>675</v>
      </c>
      <c r="D676" s="2">
        <v>3</v>
      </c>
      <c r="E676" s="5">
        <v>4</v>
      </c>
    </row>
    <row r="677" spans="1:5" x14ac:dyDescent="0.25">
      <c r="A677">
        <v>676</v>
      </c>
      <c r="D677" s="2">
        <v>3</v>
      </c>
      <c r="E677" s="5">
        <v>4</v>
      </c>
    </row>
    <row r="678" spans="1:5" x14ac:dyDescent="0.25">
      <c r="A678">
        <v>677</v>
      </c>
      <c r="D678" s="2">
        <v>3</v>
      </c>
      <c r="E678" s="5">
        <v>4</v>
      </c>
    </row>
    <row r="679" spans="1:5" x14ac:dyDescent="0.25">
      <c r="A679">
        <v>678</v>
      </c>
      <c r="B679" s="4">
        <v>1</v>
      </c>
      <c r="E679" s="5">
        <v>4</v>
      </c>
    </row>
    <row r="680" spans="1:5" x14ac:dyDescent="0.25">
      <c r="A680">
        <v>679</v>
      </c>
      <c r="B680" s="4">
        <v>1</v>
      </c>
      <c r="E680" s="5">
        <v>4</v>
      </c>
    </row>
    <row r="681" spans="1:5" x14ac:dyDescent="0.25">
      <c r="A681">
        <v>680</v>
      </c>
      <c r="B681" s="4">
        <v>1</v>
      </c>
      <c r="E681" s="5">
        <v>4</v>
      </c>
    </row>
    <row r="682" spans="1:5" x14ac:dyDescent="0.25">
      <c r="A682">
        <v>681</v>
      </c>
      <c r="B682" s="4">
        <v>1</v>
      </c>
      <c r="E682" s="5">
        <v>4</v>
      </c>
    </row>
    <row r="683" spans="1:5" x14ac:dyDescent="0.25">
      <c r="A683">
        <v>682</v>
      </c>
      <c r="B683" s="4">
        <v>1</v>
      </c>
      <c r="E683" s="5">
        <v>4</v>
      </c>
    </row>
    <row r="684" spans="1:5" x14ac:dyDescent="0.25">
      <c r="A684">
        <v>683</v>
      </c>
      <c r="B684" s="4">
        <v>1</v>
      </c>
    </row>
    <row r="685" spans="1:5" x14ac:dyDescent="0.25">
      <c r="A685">
        <v>684</v>
      </c>
      <c r="B685" s="4">
        <v>1</v>
      </c>
    </row>
    <row r="686" spans="1:5" x14ac:dyDescent="0.25">
      <c r="A686">
        <v>685</v>
      </c>
      <c r="B686" s="4">
        <v>1</v>
      </c>
    </row>
    <row r="687" spans="1:5" x14ac:dyDescent="0.25">
      <c r="A687">
        <v>686</v>
      </c>
      <c r="B687" s="4">
        <v>1</v>
      </c>
      <c r="C687" s="3">
        <v>2</v>
      </c>
    </row>
    <row r="688" spans="1:5" x14ac:dyDescent="0.25">
      <c r="A688">
        <v>687</v>
      </c>
      <c r="B688" s="4">
        <v>1</v>
      </c>
      <c r="C688" s="3">
        <v>2</v>
      </c>
    </row>
    <row r="689" spans="1:5" x14ac:dyDescent="0.25">
      <c r="A689">
        <v>688</v>
      </c>
      <c r="B689" s="4">
        <v>1</v>
      </c>
      <c r="C689" s="3">
        <v>2</v>
      </c>
    </row>
    <row r="690" spans="1:5" x14ac:dyDescent="0.25">
      <c r="A690">
        <v>689</v>
      </c>
      <c r="B690" s="4">
        <v>1</v>
      </c>
      <c r="C690" s="3">
        <v>2</v>
      </c>
    </row>
    <row r="691" spans="1:5" x14ac:dyDescent="0.25">
      <c r="A691">
        <v>690</v>
      </c>
      <c r="C691" s="3">
        <v>2</v>
      </c>
    </row>
    <row r="692" spans="1:5" x14ac:dyDescent="0.25">
      <c r="A692">
        <v>691</v>
      </c>
      <c r="C692" s="3">
        <v>2</v>
      </c>
    </row>
    <row r="693" spans="1:5" x14ac:dyDescent="0.25">
      <c r="A693">
        <v>692</v>
      </c>
      <c r="C693" s="3">
        <v>2</v>
      </c>
    </row>
    <row r="694" spans="1:5" x14ac:dyDescent="0.25">
      <c r="A694">
        <v>693</v>
      </c>
      <c r="C694" s="3">
        <v>2</v>
      </c>
      <c r="D694" s="2">
        <v>3</v>
      </c>
    </row>
    <row r="695" spans="1:5" x14ac:dyDescent="0.25">
      <c r="A695">
        <v>694</v>
      </c>
      <c r="C695" s="3">
        <v>2</v>
      </c>
      <c r="D695" s="2">
        <v>3</v>
      </c>
      <c r="E695" s="5">
        <v>4</v>
      </c>
    </row>
    <row r="696" spans="1:5" x14ac:dyDescent="0.25">
      <c r="A696">
        <v>695</v>
      </c>
      <c r="C696" s="3">
        <v>2</v>
      </c>
      <c r="D696" s="2">
        <v>3</v>
      </c>
      <c r="E696" s="5">
        <v>4</v>
      </c>
    </row>
    <row r="697" spans="1:5" x14ac:dyDescent="0.25">
      <c r="A697">
        <v>696</v>
      </c>
      <c r="D697" s="2">
        <v>3</v>
      </c>
      <c r="E697" s="5">
        <v>4</v>
      </c>
    </row>
    <row r="698" spans="1:5" x14ac:dyDescent="0.25">
      <c r="A698">
        <v>697</v>
      </c>
      <c r="D698" s="2">
        <v>3</v>
      </c>
      <c r="E698" s="5">
        <v>4</v>
      </c>
    </row>
    <row r="699" spans="1:5" x14ac:dyDescent="0.25">
      <c r="A699">
        <v>698</v>
      </c>
      <c r="D699" s="2">
        <v>3</v>
      </c>
      <c r="E699" s="5">
        <v>4</v>
      </c>
    </row>
    <row r="700" spans="1:5" x14ac:dyDescent="0.25">
      <c r="A700">
        <v>699</v>
      </c>
      <c r="D700" s="2">
        <v>3</v>
      </c>
      <c r="E700" s="5">
        <v>4</v>
      </c>
    </row>
    <row r="701" spans="1:5" x14ac:dyDescent="0.25">
      <c r="A701">
        <v>700</v>
      </c>
      <c r="D701" s="2">
        <v>3</v>
      </c>
      <c r="E701" s="5">
        <v>4</v>
      </c>
    </row>
    <row r="702" spans="1:5" x14ac:dyDescent="0.25">
      <c r="A702">
        <v>701</v>
      </c>
      <c r="E702" s="5">
        <v>4</v>
      </c>
    </row>
    <row r="703" spans="1:5" x14ac:dyDescent="0.25">
      <c r="A703">
        <v>702</v>
      </c>
      <c r="E703" s="5">
        <v>4</v>
      </c>
    </row>
    <row r="704" spans="1:5" x14ac:dyDescent="0.25">
      <c r="A704">
        <v>703</v>
      </c>
      <c r="E704" s="5">
        <v>4</v>
      </c>
    </row>
    <row r="705" spans="1:5" x14ac:dyDescent="0.25">
      <c r="A705">
        <v>704</v>
      </c>
      <c r="B705" s="4">
        <v>1</v>
      </c>
    </row>
    <row r="706" spans="1:5" x14ac:dyDescent="0.25">
      <c r="A706">
        <v>705</v>
      </c>
      <c r="B706" s="4">
        <v>1</v>
      </c>
    </row>
    <row r="707" spans="1:5" x14ac:dyDescent="0.25">
      <c r="A707">
        <v>706</v>
      </c>
      <c r="B707" s="4">
        <v>1</v>
      </c>
    </row>
    <row r="708" spans="1:5" x14ac:dyDescent="0.25">
      <c r="A708">
        <v>707</v>
      </c>
      <c r="B708" s="4">
        <v>1</v>
      </c>
    </row>
    <row r="709" spans="1:5" x14ac:dyDescent="0.25">
      <c r="A709">
        <v>708</v>
      </c>
      <c r="B709" s="4">
        <v>1</v>
      </c>
    </row>
    <row r="710" spans="1:5" x14ac:dyDescent="0.25">
      <c r="A710">
        <v>709</v>
      </c>
      <c r="B710" s="4">
        <v>1</v>
      </c>
    </row>
    <row r="711" spans="1:5" x14ac:dyDescent="0.25">
      <c r="A711">
        <v>710</v>
      </c>
      <c r="B711" s="4">
        <v>1</v>
      </c>
    </row>
    <row r="712" spans="1:5" x14ac:dyDescent="0.25">
      <c r="A712">
        <v>711</v>
      </c>
      <c r="B712" s="4">
        <v>1</v>
      </c>
      <c r="C712" s="3">
        <v>2</v>
      </c>
    </row>
    <row r="713" spans="1:5" x14ac:dyDescent="0.25">
      <c r="A713">
        <v>712</v>
      </c>
      <c r="B713" s="4">
        <v>1</v>
      </c>
      <c r="C713" s="3">
        <v>2</v>
      </c>
    </row>
    <row r="714" spans="1:5" x14ac:dyDescent="0.25">
      <c r="A714">
        <v>713</v>
      </c>
      <c r="C714" s="3">
        <v>2</v>
      </c>
    </row>
    <row r="715" spans="1:5" x14ac:dyDescent="0.25">
      <c r="A715">
        <v>714</v>
      </c>
      <c r="C715" s="3">
        <v>2</v>
      </c>
    </row>
    <row r="716" spans="1:5" x14ac:dyDescent="0.25">
      <c r="A716">
        <v>715</v>
      </c>
      <c r="C716" s="3">
        <v>2</v>
      </c>
      <c r="D716" s="2">
        <v>3</v>
      </c>
    </row>
    <row r="717" spans="1:5" x14ac:dyDescent="0.25">
      <c r="A717">
        <v>716</v>
      </c>
      <c r="C717" s="3">
        <v>2</v>
      </c>
      <c r="D717" s="2">
        <v>3</v>
      </c>
      <c r="E717" s="5">
        <v>4</v>
      </c>
    </row>
    <row r="718" spans="1:5" x14ac:dyDescent="0.25">
      <c r="A718">
        <v>717</v>
      </c>
      <c r="C718" s="3">
        <v>2</v>
      </c>
      <c r="D718" s="2">
        <v>3</v>
      </c>
      <c r="E718" s="5">
        <v>4</v>
      </c>
    </row>
    <row r="719" spans="1:5" x14ac:dyDescent="0.25">
      <c r="A719">
        <v>718</v>
      </c>
      <c r="D719" s="2">
        <v>3</v>
      </c>
      <c r="E719" s="5">
        <v>4</v>
      </c>
    </row>
    <row r="720" spans="1:5" x14ac:dyDescent="0.25">
      <c r="A720">
        <v>719</v>
      </c>
      <c r="D720" s="2">
        <v>3</v>
      </c>
      <c r="E720" s="5">
        <v>4</v>
      </c>
    </row>
    <row r="721" spans="1:5" x14ac:dyDescent="0.25">
      <c r="A721">
        <v>720</v>
      </c>
      <c r="D721" s="2">
        <v>3</v>
      </c>
      <c r="E721" s="5">
        <v>4</v>
      </c>
    </row>
    <row r="722" spans="1:5" x14ac:dyDescent="0.25">
      <c r="A722">
        <v>721</v>
      </c>
      <c r="D722" s="2">
        <v>3</v>
      </c>
      <c r="E722" s="5">
        <v>4</v>
      </c>
    </row>
    <row r="723" spans="1:5" x14ac:dyDescent="0.25">
      <c r="A723">
        <v>722</v>
      </c>
      <c r="D723" s="2">
        <v>3</v>
      </c>
      <c r="E723" s="5">
        <v>4</v>
      </c>
    </row>
    <row r="724" spans="1:5" x14ac:dyDescent="0.25">
      <c r="A724">
        <v>723</v>
      </c>
      <c r="D724" s="2">
        <v>3</v>
      </c>
      <c r="E724" s="5">
        <v>4</v>
      </c>
    </row>
    <row r="725" spans="1:5" x14ac:dyDescent="0.25">
      <c r="A725">
        <v>724</v>
      </c>
      <c r="E725" s="5">
        <v>4</v>
      </c>
    </row>
    <row r="726" spans="1:5" x14ac:dyDescent="0.25">
      <c r="A726">
        <v>725</v>
      </c>
    </row>
    <row r="727" spans="1:5" x14ac:dyDescent="0.25">
      <c r="A727">
        <v>726</v>
      </c>
    </row>
    <row r="728" spans="1:5" x14ac:dyDescent="0.25">
      <c r="A728">
        <v>727</v>
      </c>
      <c r="B728" s="4">
        <v>1</v>
      </c>
    </row>
    <row r="729" spans="1:5" x14ac:dyDescent="0.25">
      <c r="A729">
        <v>728</v>
      </c>
      <c r="B729" s="4">
        <v>1</v>
      </c>
    </row>
    <row r="730" spans="1:5" x14ac:dyDescent="0.25">
      <c r="A730">
        <v>729</v>
      </c>
      <c r="B730" s="4">
        <v>1</v>
      </c>
    </row>
    <row r="731" spans="1:5" x14ac:dyDescent="0.25">
      <c r="A731">
        <v>730</v>
      </c>
      <c r="B731" s="4">
        <v>1</v>
      </c>
    </row>
    <row r="732" spans="1:5" x14ac:dyDescent="0.25">
      <c r="A732">
        <v>731</v>
      </c>
      <c r="B732" s="4">
        <v>1</v>
      </c>
      <c r="C732" s="3">
        <v>2</v>
      </c>
    </row>
    <row r="733" spans="1:5" x14ac:dyDescent="0.25">
      <c r="A733">
        <v>732</v>
      </c>
      <c r="B733" s="4">
        <v>1</v>
      </c>
      <c r="C733" s="3">
        <v>2</v>
      </c>
    </row>
    <row r="734" spans="1:5" x14ac:dyDescent="0.25">
      <c r="A734">
        <v>733</v>
      </c>
      <c r="B734" s="4">
        <v>1</v>
      </c>
      <c r="C734" s="3">
        <v>2</v>
      </c>
    </row>
    <row r="735" spans="1:5" x14ac:dyDescent="0.25">
      <c r="A735">
        <v>734</v>
      </c>
      <c r="B735" s="4">
        <v>1</v>
      </c>
      <c r="C735" s="3">
        <v>2</v>
      </c>
    </row>
    <row r="736" spans="1:5" x14ac:dyDescent="0.25">
      <c r="A736">
        <v>735</v>
      </c>
      <c r="C736" s="3">
        <v>2</v>
      </c>
    </row>
    <row r="737" spans="1:5" x14ac:dyDescent="0.25">
      <c r="A737">
        <v>736</v>
      </c>
      <c r="C737" s="3">
        <v>2</v>
      </c>
    </row>
    <row r="738" spans="1:5" x14ac:dyDescent="0.25">
      <c r="A738">
        <v>737</v>
      </c>
      <c r="C738" s="3">
        <v>2</v>
      </c>
    </row>
    <row r="739" spans="1:5" x14ac:dyDescent="0.25">
      <c r="A739">
        <v>738</v>
      </c>
      <c r="C739" s="3">
        <v>2</v>
      </c>
      <c r="D739" s="2">
        <v>3</v>
      </c>
      <c r="E739" s="5">
        <v>4</v>
      </c>
    </row>
    <row r="740" spans="1:5" x14ac:dyDescent="0.25">
      <c r="A740">
        <v>739</v>
      </c>
      <c r="D740" s="2">
        <v>3</v>
      </c>
      <c r="E740" s="5">
        <v>4</v>
      </c>
    </row>
    <row r="741" spans="1:5" x14ac:dyDescent="0.25">
      <c r="A741">
        <v>740</v>
      </c>
      <c r="D741" s="2">
        <v>3</v>
      </c>
      <c r="E741" s="5">
        <v>4</v>
      </c>
    </row>
    <row r="742" spans="1:5" x14ac:dyDescent="0.25">
      <c r="A742">
        <v>741</v>
      </c>
      <c r="D742" s="2">
        <v>3</v>
      </c>
      <c r="E742" s="5">
        <v>4</v>
      </c>
    </row>
    <row r="743" spans="1:5" x14ac:dyDescent="0.25">
      <c r="A743">
        <v>742</v>
      </c>
      <c r="D743" s="2">
        <v>3</v>
      </c>
      <c r="E743" s="5">
        <v>4</v>
      </c>
    </row>
    <row r="744" spans="1:5" x14ac:dyDescent="0.25">
      <c r="A744">
        <v>743</v>
      </c>
      <c r="D744" s="2">
        <v>3</v>
      </c>
      <c r="E744" s="5">
        <v>4</v>
      </c>
    </row>
    <row r="745" spans="1:5" x14ac:dyDescent="0.25">
      <c r="A745">
        <v>744</v>
      </c>
      <c r="D745" s="2">
        <v>3</v>
      </c>
      <c r="E745" s="5">
        <v>4</v>
      </c>
    </row>
    <row r="746" spans="1:5" x14ac:dyDescent="0.25">
      <c r="A746">
        <v>745</v>
      </c>
      <c r="E746" s="5">
        <v>4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</row>
    <row r="750" spans="1:5" x14ac:dyDescent="0.25">
      <c r="A750">
        <v>749</v>
      </c>
      <c r="B750" s="4">
        <v>1</v>
      </c>
    </row>
    <row r="751" spans="1:5" x14ac:dyDescent="0.25">
      <c r="A751">
        <v>750</v>
      </c>
      <c r="B751" s="4">
        <v>1</v>
      </c>
    </row>
    <row r="752" spans="1:5" x14ac:dyDescent="0.25">
      <c r="A752">
        <v>751</v>
      </c>
      <c r="B752" s="4">
        <v>1</v>
      </c>
      <c r="C752" s="3">
        <v>2</v>
      </c>
    </row>
    <row r="753" spans="1:5" x14ac:dyDescent="0.25">
      <c r="A753">
        <v>752</v>
      </c>
      <c r="B753" s="4">
        <v>1</v>
      </c>
      <c r="C753" s="3">
        <v>2</v>
      </c>
    </row>
    <row r="754" spans="1:5" x14ac:dyDescent="0.25">
      <c r="A754">
        <v>753</v>
      </c>
      <c r="B754" s="4">
        <v>1</v>
      </c>
      <c r="C754" s="3">
        <v>2</v>
      </c>
    </row>
    <row r="755" spans="1:5" x14ac:dyDescent="0.25">
      <c r="A755">
        <v>754</v>
      </c>
      <c r="C755" s="3">
        <v>2</v>
      </c>
    </row>
    <row r="756" spans="1:5" x14ac:dyDescent="0.25">
      <c r="A756">
        <v>755</v>
      </c>
      <c r="C756" s="3">
        <v>2</v>
      </c>
    </row>
    <row r="757" spans="1:5" x14ac:dyDescent="0.25">
      <c r="A757">
        <v>756</v>
      </c>
      <c r="C757" s="3">
        <v>2</v>
      </c>
    </row>
    <row r="758" spans="1:5" x14ac:dyDescent="0.25">
      <c r="A758">
        <v>757</v>
      </c>
      <c r="C758" s="3">
        <v>2</v>
      </c>
    </row>
    <row r="759" spans="1:5" x14ac:dyDescent="0.25">
      <c r="A759">
        <v>758</v>
      </c>
      <c r="C759" s="3">
        <v>2</v>
      </c>
      <c r="D759" s="2">
        <v>3</v>
      </c>
    </row>
    <row r="760" spans="1:5" x14ac:dyDescent="0.25">
      <c r="A760">
        <v>759</v>
      </c>
      <c r="D760" s="2">
        <v>3</v>
      </c>
    </row>
    <row r="761" spans="1:5" x14ac:dyDescent="0.25">
      <c r="A761">
        <v>760</v>
      </c>
      <c r="D761" s="2">
        <v>3</v>
      </c>
      <c r="E761" s="5">
        <v>4</v>
      </c>
    </row>
    <row r="762" spans="1:5" x14ac:dyDescent="0.25">
      <c r="A762">
        <v>761</v>
      </c>
      <c r="D762" s="2">
        <v>3</v>
      </c>
      <c r="E762" s="5">
        <v>4</v>
      </c>
    </row>
    <row r="763" spans="1:5" x14ac:dyDescent="0.25">
      <c r="A763">
        <v>762</v>
      </c>
      <c r="D763" s="2">
        <v>3</v>
      </c>
      <c r="E763" s="5">
        <v>4</v>
      </c>
    </row>
    <row r="764" spans="1:5" x14ac:dyDescent="0.25">
      <c r="A764">
        <v>763</v>
      </c>
      <c r="D764" s="2">
        <v>3</v>
      </c>
      <c r="E764" s="5">
        <v>4</v>
      </c>
    </row>
    <row r="765" spans="1:5" x14ac:dyDescent="0.25">
      <c r="A765">
        <v>764</v>
      </c>
      <c r="D765" s="2">
        <v>3</v>
      </c>
      <c r="E765" s="5">
        <v>4</v>
      </c>
    </row>
    <row r="766" spans="1:5" x14ac:dyDescent="0.25">
      <c r="A766">
        <v>765</v>
      </c>
      <c r="B766" s="4">
        <v>1</v>
      </c>
      <c r="D766" s="2">
        <v>3</v>
      </c>
      <c r="E766" s="5">
        <v>4</v>
      </c>
    </row>
    <row r="767" spans="1:5" x14ac:dyDescent="0.25">
      <c r="A767">
        <v>766</v>
      </c>
      <c r="B767" s="4">
        <v>1</v>
      </c>
      <c r="D767" s="2">
        <v>3</v>
      </c>
      <c r="E767" s="5">
        <v>4</v>
      </c>
    </row>
    <row r="768" spans="1:5" x14ac:dyDescent="0.25">
      <c r="A768">
        <v>767</v>
      </c>
      <c r="B768" s="4">
        <v>1</v>
      </c>
      <c r="E768" s="5">
        <v>4</v>
      </c>
    </row>
    <row r="769" spans="1:6" x14ac:dyDescent="0.25">
      <c r="A769">
        <v>768</v>
      </c>
      <c r="B769" s="4">
        <v>1</v>
      </c>
      <c r="E769" s="5">
        <v>4</v>
      </c>
    </row>
    <row r="770" spans="1:6" x14ac:dyDescent="0.25">
      <c r="A770">
        <v>769</v>
      </c>
      <c r="B770" s="4">
        <v>1</v>
      </c>
    </row>
    <row r="771" spans="1:6" x14ac:dyDescent="0.25">
      <c r="A771">
        <v>770</v>
      </c>
      <c r="B771" s="4">
        <v>1</v>
      </c>
    </row>
    <row r="772" spans="1:6" x14ac:dyDescent="0.25">
      <c r="A772">
        <v>771</v>
      </c>
      <c r="B772" s="4">
        <v>1</v>
      </c>
      <c r="C772" s="3">
        <v>2</v>
      </c>
    </row>
    <row r="773" spans="1:6" x14ac:dyDescent="0.25">
      <c r="A773">
        <v>772</v>
      </c>
      <c r="B773" s="4">
        <v>1</v>
      </c>
      <c r="C773" s="3">
        <v>2</v>
      </c>
    </row>
    <row r="774" spans="1:6" x14ac:dyDescent="0.25">
      <c r="A774">
        <v>773</v>
      </c>
      <c r="B774" s="4">
        <v>1</v>
      </c>
      <c r="C774" s="3">
        <v>2</v>
      </c>
    </row>
    <row r="775" spans="1:6" x14ac:dyDescent="0.25">
      <c r="A775">
        <v>774</v>
      </c>
      <c r="C775" s="3">
        <v>2</v>
      </c>
    </row>
    <row r="776" spans="1:6" x14ac:dyDescent="0.25">
      <c r="A776">
        <v>775</v>
      </c>
      <c r="C776" s="3">
        <v>2</v>
      </c>
    </row>
    <row r="777" spans="1:6" x14ac:dyDescent="0.25">
      <c r="A777">
        <v>776</v>
      </c>
      <c r="C777" s="3">
        <v>2</v>
      </c>
    </row>
    <row r="778" spans="1:6" x14ac:dyDescent="0.25">
      <c r="A778">
        <v>777</v>
      </c>
      <c r="C778" s="3">
        <v>2</v>
      </c>
    </row>
    <row r="779" spans="1:6" x14ac:dyDescent="0.25">
      <c r="A779">
        <v>778</v>
      </c>
      <c r="C779" s="3">
        <v>2</v>
      </c>
    </row>
    <row r="780" spans="1:6" x14ac:dyDescent="0.25">
      <c r="A780">
        <v>779</v>
      </c>
      <c r="C780" s="3">
        <v>2</v>
      </c>
      <c r="D780" s="2">
        <v>3</v>
      </c>
    </row>
    <row r="781" spans="1:6" x14ac:dyDescent="0.25">
      <c r="A781">
        <v>780</v>
      </c>
      <c r="C781" s="3">
        <v>2</v>
      </c>
      <c r="D781" s="2">
        <v>3</v>
      </c>
    </row>
    <row r="782" spans="1:6" x14ac:dyDescent="0.25">
      <c r="A782">
        <v>781</v>
      </c>
      <c r="D782" s="2">
        <v>3</v>
      </c>
      <c r="E782" s="5">
        <v>4</v>
      </c>
    </row>
    <row r="783" spans="1:6" x14ac:dyDescent="0.25">
      <c r="A783">
        <v>782</v>
      </c>
      <c r="D783" s="2">
        <v>3</v>
      </c>
      <c r="E783" s="5">
        <v>4</v>
      </c>
      <c r="F783" t="s">
        <v>22</v>
      </c>
    </row>
    <row r="784" spans="1:6" x14ac:dyDescent="0.25">
      <c r="A784">
        <v>783</v>
      </c>
    </row>
    <row r="785" spans="1:6" x14ac:dyDescent="0.25">
      <c r="A785">
        <v>784</v>
      </c>
      <c r="F785" t="s">
        <v>22</v>
      </c>
    </row>
    <row r="786" spans="1:6" x14ac:dyDescent="0.25">
      <c r="A786">
        <v>785</v>
      </c>
      <c r="C786" s="3">
        <v>2</v>
      </c>
    </row>
    <row r="787" spans="1:6" x14ac:dyDescent="0.25">
      <c r="A787">
        <v>786</v>
      </c>
      <c r="C787" s="3">
        <v>2</v>
      </c>
    </row>
    <row r="788" spans="1:6" x14ac:dyDescent="0.25">
      <c r="A788">
        <v>787</v>
      </c>
      <c r="C788" s="3">
        <v>2</v>
      </c>
    </row>
    <row r="789" spans="1:6" x14ac:dyDescent="0.25">
      <c r="A789">
        <v>788</v>
      </c>
      <c r="C789" s="3">
        <v>2</v>
      </c>
    </row>
    <row r="790" spans="1:6" x14ac:dyDescent="0.25">
      <c r="A790">
        <v>789</v>
      </c>
      <c r="C790" s="3">
        <v>2</v>
      </c>
      <c r="D790" s="2">
        <v>3</v>
      </c>
    </row>
    <row r="791" spans="1:6" x14ac:dyDescent="0.25">
      <c r="A791">
        <v>790</v>
      </c>
      <c r="C791" s="3">
        <v>2</v>
      </c>
      <c r="D791" s="2">
        <v>3</v>
      </c>
    </row>
    <row r="792" spans="1:6" x14ac:dyDescent="0.25">
      <c r="A792">
        <v>791</v>
      </c>
      <c r="C792" s="3">
        <v>2</v>
      </c>
      <c r="D792" s="2">
        <v>3</v>
      </c>
    </row>
    <row r="793" spans="1:6" x14ac:dyDescent="0.25">
      <c r="A793">
        <v>792</v>
      </c>
      <c r="C793" s="3">
        <v>2</v>
      </c>
      <c r="D793" s="2">
        <v>3</v>
      </c>
    </row>
    <row r="794" spans="1:6" x14ac:dyDescent="0.25">
      <c r="A794">
        <v>793</v>
      </c>
      <c r="C794" s="3">
        <v>2</v>
      </c>
      <c r="D794" s="2">
        <v>3</v>
      </c>
    </row>
    <row r="795" spans="1:6" x14ac:dyDescent="0.25">
      <c r="A795">
        <v>794</v>
      </c>
      <c r="C795" s="3">
        <v>2</v>
      </c>
      <c r="D795" s="2">
        <v>3</v>
      </c>
    </row>
    <row r="796" spans="1:6" x14ac:dyDescent="0.25">
      <c r="A796">
        <v>795</v>
      </c>
      <c r="C796" s="3">
        <v>2</v>
      </c>
      <c r="D796" s="2">
        <v>3</v>
      </c>
    </row>
    <row r="797" spans="1:6" x14ac:dyDescent="0.25">
      <c r="A797">
        <v>796</v>
      </c>
      <c r="C797" s="3">
        <v>2</v>
      </c>
      <c r="D797" s="2">
        <v>3</v>
      </c>
    </row>
    <row r="798" spans="1:6" x14ac:dyDescent="0.25">
      <c r="A798">
        <v>797</v>
      </c>
      <c r="C798" s="3">
        <v>2</v>
      </c>
      <c r="D798" s="2">
        <v>3</v>
      </c>
    </row>
    <row r="799" spans="1:6" x14ac:dyDescent="0.25">
      <c r="A799">
        <v>798</v>
      </c>
      <c r="C799" s="3">
        <v>2</v>
      </c>
      <c r="D799" s="2">
        <v>3</v>
      </c>
    </row>
    <row r="800" spans="1:6" x14ac:dyDescent="0.25">
      <c r="A800">
        <v>799</v>
      </c>
      <c r="C800" s="3">
        <v>2</v>
      </c>
      <c r="D800" s="2">
        <v>3</v>
      </c>
      <c r="E800" s="5">
        <v>4</v>
      </c>
    </row>
    <row r="801" spans="1:5" x14ac:dyDescent="0.25">
      <c r="A801">
        <v>800</v>
      </c>
      <c r="C801" s="3">
        <v>2</v>
      </c>
      <c r="D801" s="2">
        <v>3</v>
      </c>
      <c r="E801" s="5">
        <v>4</v>
      </c>
    </row>
    <row r="802" spans="1:5" x14ac:dyDescent="0.25">
      <c r="A802">
        <v>801</v>
      </c>
      <c r="D802" s="2">
        <v>3</v>
      </c>
      <c r="E802" s="5">
        <v>4</v>
      </c>
    </row>
    <row r="803" spans="1:5" x14ac:dyDescent="0.25">
      <c r="A803">
        <v>802</v>
      </c>
      <c r="D803" s="2">
        <v>3</v>
      </c>
      <c r="E803" s="5">
        <v>4</v>
      </c>
    </row>
    <row r="804" spans="1:5" x14ac:dyDescent="0.25">
      <c r="A804">
        <v>803</v>
      </c>
      <c r="B804" s="4">
        <v>1</v>
      </c>
      <c r="E804" s="5">
        <v>4</v>
      </c>
    </row>
    <row r="805" spans="1:5" x14ac:dyDescent="0.25">
      <c r="A805">
        <v>804</v>
      </c>
      <c r="B805" s="4">
        <v>1</v>
      </c>
      <c r="E805" s="5">
        <v>4</v>
      </c>
    </row>
    <row r="806" spans="1:5" x14ac:dyDescent="0.25">
      <c r="A806">
        <v>805</v>
      </c>
      <c r="B806" s="4">
        <v>1</v>
      </c>
      <c r="E806" s="5">
        <v>4</v>
      </c>
    </row>
    <row r="807" spans="1:5" x14ac:dyDescent="0.25">
      <c r="A807">
        <v>806</v>
      </c>
      <c r="B807" s="4">
        <v>1</v>
      </c>
      <c r="E807" s="5">
        <v>4</v>
      </c>
    </row>
    <row r="808" spans="1:5" x14ac:dyDescent="0.25">
      <c r="A808">
        <v>807</v>
      </c>
      <c r="B808" s="4">
        <v>1</v>
      </c>
      <c r="E808" s="5">
        <v>4</v>
      </c>
    </row>
    <row r="809" spans="1:5" x14ac:dyDescent="0.25">
      <c r="A809">
        <v>808</v>
      </c>
      <c r="B809" s="4">
        <v>1</v>
      </c>
      <c r="E809" s="5">
        <v>4</v>
      </c>
    </row>
    <row r="810" spans="1:5" x14ac:dyDescent="0.25">
      <c r="A810">
        <v>809</v>
      </c>
      <c r="B810" s="4">
        <v>1</v>
      </c>
      <c r="E810" s="5">
        <v>4</v>
      </c>
    </row>
    <row r="811" spans="1:5" x14ac:dyDescent="0.25">
      <c r="A811">
        <v>810</v>
      </c>
      <c r="B811" s="4">
        <v>1</v>
      </c>
      <c r="E811" s="5">
        <v>4</v>
      </c>
    </row>
    <row r="812" spans="1:5" x14ac:dyDescent="0.25">
      <c r="A812">
        <v>811</v>
      </c>
      <c r="B812" s="4">
        <v>1</v>
      </c>
      <c r="E812" s="5">
        <v>4</v>
      </c>
    </row>
    <row r="813" spans="1:5" x14ac:dyDescent="0.25">
      <c r="A813">
        <v>812</v>
      </c>
      <c r="B813" s="4">
        <v>1</v>
      </c>
    </row>
    <row r="814" spans="1:5" x14ac:dyDescent="0.25">
      <c r="A814">
        <v>813</v>
      </c>
      <c r="B814" s="4">
        <v>1</v>
      </c>
    </row>
    <row r="815" spans="1:5" x14ac:dyDescent="0.25">
      <c r="A815">
        <v>814</v>
      </c>
      <c r="B815" s="4">
        <v>1</v>
      </c>
    </row>
    <row r="816" spans="1:5" x14ac:dyDescent="0.25">
      <c r="A816">
        <v>815</v>
      </c>
      <c r="B816" s="4">
        <v>1</v>
      </c>
    </row>
    <row r="817" spans="1:5" x14ac:dyDescent="0.25">
      <c r="A817">
        <v>816</v>
      </c>
      <c r="B817" s="4">
        <v>1</v>
      </c>
      <c r="C817" s="3">
        <v>2</v>
      </c>
    </row>
    <row r="818" spans="1:5" x14ac:dyDescent="0.25">
      <c r="A818">
        <v>817</v>
      </c>
      <c r="C818" s="3">
        <v>2</v>
      </c>
    </row>
    <row r="819" spans="1:5" x14ac:dyDescent="0.25">
      <c r="A819">
        <v>818</v>
      </c>
      <c r="C819" s="3">
        <v>2</v>
      </c>
      <c r="D819" s="2">
        <v>3</v>
      </c>
    </row>
    <row r="820" spans="1:5" x14ac:dyDescent="0.25">
      <c r="A820">
        <v>819</v>
      </c>
      <c r="C820" s="3">
        <v>2</v>
      </c>
      <c r="D820" s="2">
        <v>3</v>
      </c>
    </row>
    <row r="821" spans="1:5" x14ac:dyDescent="0.25">
      <c r="A821">
        <v>820</v>
      </c>
      <c r="C821" s="3">
        <v>2</v>
      </c>
      <c r="D821" s="2">
        <v>3</v>
      </c>
    </row>
    <row r="822" spans="1:5" x14ac:dyDescent="0.25">
      <c r="A822">
        <v>821</v>
      </c>
      <c r="C822" s="3">
        <v>2</v>
      </c>
      <c r="D822" s="2">
        <v>3</v>
      </c>
    </row>
    <row r="823" spans="1:5" x14ac:dyDescent="0.25">
      <c r="A823">
        <v>822</v>
      </c>
      <c r="C823" s="3">
        <v>2</v>
      </c>
      <c r="D823" s="2">
        <v>3</v>
      </c>
    </row>
    <row r="824" spans="1:5" x14ac:dyDescent="0.25">
      <c r="A824">
        <v>823</v>
      </c>
      <c r="C824" s="3">
        <v>2</v>
      </c>
      <c r="D824" s="2">
        <v>3</v>
      </c>
    </row>
    <row r="825" spans="1:5" x14ac:dyDescent="0.25">
      <c r="A825">
        <v>824</v>
      </c>
      <c r="C825" s="3">
        <v>2</v>
      </c>
      <c r="D825" s="2">
        <v>3</v>
      </c>
    </row>
    <row r="826" spans="1:5" x14ac:dyDescent="0.25">
      <c r="A826">
        <v>825</v>
      </c>
      <c r="C826" s="3">
        <v>2</v>
      </c>
      <c r="D826" s="2">
        <v>3</v>
      </c>
      <c r="E826" s="5">
        <v>4</v>
      </c>
    </row>
    <row r="827" spans="1:5" x14ac:dyDescent="0.25">
      <c r="A827">
        <v>826</v>
      </c>
      <c r="C827" s="3">
        <v>2</v>
      </c>
      <c r="D827" s="2">
        <v>3</v>
      </c>
      <c r="E827" s="5">
        <v>4</v>
      </c>
    </row>
    <row r="828" spans="1:5" x14ac:dyDescent="0.25">
      <c r="A828">
        <v>827</v>
      </c>
      <c r="D828" s="2">
        <v>3</v>
      </c>
      <c r="E828" s="5">
        <v>4</v>
      </c>
    </row>
    <row r="829" spans="1:5" x14ac:dyDescent="0.25">
      <c r="A829">
        <v>828</v>
      </c>
      <c r="D829" s="2">
        <v>3</v>
      </c>
      <c r="E829" s="5">
        <v>4</v>
      </c>
    </row>
    <row r="830" spans="1:5" x14ac:dyDescent="0.25">
      <c r="A830">
        <v>829</v>
      </c>
      <c r="E830" s="5">
        <v>4</v>
      </c>
    </row>
    <row r="831" spans="1:5" x14ac:dyDescent="0.25">
      <c r="A831">
        <v>830</v>
      </c>
      <c r="E831" s="5">
        <v>4</v>
      </c>
    </row>
    <row r="832" spans="1:5" x14ac:dyDescent="0.25">
      <c r="A832">
        <v>831</v>
      </c>
      <c r="E832" s="5">
        <v>4</v>
      </c>
    </row>
    <row r="833" spans="1:5" x14ac:dyDescent="0.25">
      <c r="A833">
        <v>832</v>
      </c>
      <c r="E833" s="5">
        <v>4</v>
      </c>
    </row>
    <row r="834" spans="1:5" x14ac:dyDescent="0.25">
      <c r="A834">
        <v>833</v>
      </c>
      <c r="B834" s="4">
        <v>1</v>
      </c>
      <c r="E834" s="5">
        <v>4</v>
      </c>
    </row>
    <row r="835" spans="1:5" x14ac:dyDescent="0.25">
      <c r="A835">
        <v>834</v>
      </c>
      <c r="B835" s="4">
        <v>1</v>
      </c>
    </row>
    <row r="836" spans="1:5" x14ac:dyDescent="0.25">
      <c r="A836">
        <v>835</v>
      </c>
      <c r="B836" s="4">
        <v>1</v>
      </c>
    </row>
    <row r="837" spans="1:5" x14ac:dyDescent="0.25">
      <c r="A837">
        <v>836</v>
      </c>
      <c r="B837" s="4">
        <v>1</v>
      </c>
    </row>
    <row r="838" spans="1:5" x14ac:dyDescent="0.25">
      <c r="A838">
        <v>837</v>
      </c>
      <c r="B838" s="4">
        <v>1</v>
      </c>
    </row>
    <row r="839" spans="1:5" x14ac:dyDescent="0.25">
      <c r="A839">
        <v>838</v>
      </c>
      <c r="B839" s="4">
        <v>1</v>
      </c>
    </row>
    <row r="840" spans="1:5" x14ac:dyDescent="0.25">
      <c r="A840">
        <v>839</v>
      </c>
      <c r="B840" s="4">
        <v>1</v>
      </c>
      <c r="C840" s="3">
        <v>2</v>
      </c>
    </row>
    <row r="841" spans="1:5" x14ac:dyDescent="0.25">
      <c r="A841">
        <v>840</v>
      </c>
      <c r="B841" s="4">
        <v>1</v>
      </c>
      <c r="C841" s="3">
        <v>2</v>
      </c>
    </row>
    <row r="842" spans="1:5" x14ac:dyDescent="0.25">
      <c r="A842">
        <v>841</v>
      </c>
      <c r="B842" s="4">
        <v>1</v>
      </c>
      <c r="C842" s="3">
        <v>2</v>
      </c>
    </row>
    <row r="843" spans="1:5" x14ac:dyDescent="0.25">
      <c r="A843">
        <v>842</v>
      </c>
      <c r="C843" s="3">
        <v>2</v>
      </c>
    </row>
    <row r="844" spans="1:5" x14ac:dyDescent="0.25">
      <c r="A844">
        <v>843</v>
      </c>
      <c r="C844" s="3">
        <v>2</v>
      </c>
    </row>
    <row r="845" spans="1:5" x14ac:dyDescent="0.25">
      <c r="A845">
        <v>844</v>
      </c>
      <c r="C845" s="3">
        <v>2</v>
      </c>
      <c r="D845" s="2">
        <v>3</v>
      </c>
      <c r="E845" s="5">
        <v>4</v>
      </c>
    </row>
    <row r="846" spans="1:5" x14ac:dyDescent="0.25">
      <c r="A846">
        <v>845</v>
      </c>
      <c r="C846" s="3">
        <v>2</v>
      </c>
      <c r="D846" s="2">
        <v>3</v>
      </c>
      <c r="E846" s="5">
        <v>4</v>
      </c>
    </row>
    <row r="847" spans="1:5" x14ac:dyDescent="0.25">
      <c r="A847">
        <v>846</v>
      </c>
      <c r="C847" s="3">
        <v>2</v>
      </c>
      <c r="D847" s="2">
        <v>3</v>
      </c>
      <c r="E847" s="5">
        <v>4</v>
      </c>
    </row>
    <row r="848" spans="1:5" x14ac:dyDescent="0.25">
      <c r="A848">
        <v>847</v>
      </c>
      <c r="D848" s="2">
        <v>3</v>
      </c>
      <c r="E848" s="5">
        <v>4</v>
      </c>
    </row>
    <row r="849" spans="1:5" x14ac:dyDescent="0.25">
      <c r="A849">
        <v>848</v>
      </c>
      <c r="D849" s="2">
        <v>3</v>
      </c>
      <c r="E849" s="5">
        <v>4</v>
      </c>
    </row>
    <row r="850" spans="1:5" x14ac:dyDescent="0.25">
      <c r="A850">
        <v>849</v>
      </c>
      <c r="D850" s="2">
        <v>3</v>
      </c>
      <c r="E850" s="5">
        <v>4</v>
      </c>
    </row>
    <row r="851" spans="1:5" x14ac:dyDescent="0.25">
      <c r="A851">
        <v>850</v>
      </c>
      <c r="D851" s="2">
        <v>3</v>
      </c>
      <c r="E851" s="5">
        <v>4</v>
      </c>
    </row>
    <row r="852" spans="1:5" x14ac:dyDescent="0.25">
      <c r="A852">
        <v>851</v>
      </c>
      <c r="D852" s="2">
        <v>3</v>
      </c>
      <c r="E852" s="5">
        <v>4</v>
      </c>
    </row>
    <row r="853" spans="1:5" x14ac:dyDescent="0.25">
      <c r="A853">
        <v>852</v>
      </c>
      <c r="E853" s="5">
        <v>4</v>
      </c>
    </row>
    <row r="854" spans="1:5" x14ac:dyDescent="0.25">
      <c r="A854">
        <v>853</v>
      </c>
    </row>
    <row r="855" spans="1:5" x14ac:dyDescent="0.25">
      <c r="A855">
        <v>854</v>
      </c>
    </row>
    <row r="856" spans="1:5" x14ac:dyDescent="0.25">
      <c r="A856">
        <v>855</v>
      </c>
    </row>
    <row r="857" spans="1:5" x14ac:dyDescent="0.25">
      <c r="A857">
        <v>856</v>
      </c>
    </row>
    <row r="858" spans="1:5" x14ac:dyDescent="0.25">
      <c r="A858">
        <v>857</v>
      </c>
      <c r="B858" s="4">
        <v>1</v>
      </c>
    </row>
    <row r="859" spans="1:5" x14ac:dyDescent="0.25">
      <c r="A859">
        <v>858</v>
      </c>
      <c r="B859" s="4">
        <v>1</v>
      </c>
    </row>
    <row r="860" spans="1:5" x14ac:dyDescent="0.25">
      <c r="A860">
        <v>859</v>
      </c>
      <c r="B860" s="4">
        <v>1</v>
      </c>
    </row>
    <row r="861" spans="1:5" x14ac:dyDescent="0.25">
      <c r="A861">
        <v>860</v>
      </c>
      <c r="B861" s="4">
        <v>1</v>
      </c>
      <c r="C861" s="3">
        <v>2</v>
      </c>
    </row>
    <row r="862" spans="1:5" x14ac:dyDescent="0.25">
      <c r="A862">
        <v>861</v>
      </c>
      <c r="B862" s="4">
        <v>1</v>
      </c>
      <c r="C862" s="3">
        <v>2</v>
      </c>
    </row>
    <row r="863" spans="1:5" x14ac:dyDescent="0.25">
      <c r="A863">
        <v>862</v>
      </c>
      <c r="B863" s="4">
        <v>1</v>
      </c>
      <c r="C863" s="3">
        <v>2</v>
      </c>
    </row>
    <row r="864" spans="1:5" x14ac:dyDescent="0.25">
      <c r="A864">
        <v>863</v>
      </c>
      <c r="B864" s="4">
        <v>1</v>
      </c>
      <c r="C864" s="3">
        <v>2</v>
      </c>
    </row>
    <row r="865" spans="1:5" x14ac:dyDescent="0.25">
      <c r="A865">
        <v>864</v>
      </c>
      <c r="C865" s="3">
        <v>2</v>
      </c>
    </row>
    <row r="866" spans="1:5" x14ac:dyDescent="0.25">
      <c r="A866">
        <v>865</v>
      </c>
      <c r="C866" s="3">
        <v>2</v>
      </c>
    </row>
    <row r="867" spans="1:5" x14ac:dyDescent="0.25">
      <c r="A867">
        <v>866</v>
      </c>
      <c r="C867" s="3">
        <v>2</v>
      </c>
      <c r="D867" s="2">
        <v>3</v>
      </c>
      <c r="E867" s="5">
        <v>4</v>
      </c>
    </row>
    <row r="868" spans="1:5" x14ac:dyDescent="0.25">
      <c r="A868">
        <v>867</v>
      </c>
      <c r="D868" s="2">
        <v>3</v>
      </c>
      <c r="E868" s="5">
        <v>4</v>
      </c>
    </row>
    <row r="869" spans="1:5" x14ac:dyDescent="0.25">
      <c r="A869">
        <v>868</v>
      </c>
      <c r="D869" s="2">
        <v>3</v>
      </c>
      <c r="E869" s="5">
        <v>4</v>
      </c>
    </row>
    <row r="870" spans="1:5" x14ac:dyDescent="0.25">
      <c r="A870">
        <v>869</v>
      </c>
      <c r="D870" s="2">
        <v>3</v>
      </c>
      <c r="E870" s="5">
        <v>4</v>
      </c>
    </row>
    <row r="871" spans="1:5" x14ac:dyDescent="0.25">
      <c r="A871">
        <v>870</v>
      </c>
      <c r="D871" s="2">
        <v>3</v>
      </c>
      <c r="E871" s="5">
        <v>4</v>
      </c>
    </row>
    <row r="872" spans="1:5" x14ac:dyDescent="0.25">
      <c r="A872">
        <v>871</v>
      </c>
      <c r="D872" s="2">
        <v>3</v>
      </c>
      <c r="E872" s="5">
        <v>4</v>
      </c>
    </row>
    <row r="873" spans="1:5" x14ac:dyDescent="0.25">
      <c r="A873">
        <v>872</v>
      </c>
      <c r="D873" s="2">
        <v>3</v>
      </c>
      <c r="E873" s="5">
        <v>4</v>
      </c>
    </row>
    <row r="874" spans="1:5" x14ac:dyDescent="0.25">
      <c r="A874">
        <v>873</v>
      </c>
      <c r="D874" s="2">
        <v>3</v>
      </c>
      <c r="E874" s="5">
        <v>4</v>
      </c>
    </row>
    <row r="875" spans="1:5" x14ac:dyDescent="0.25">
      <c r="A875">
        <v>874</v>
      </c>
    </row>
    <row r="876" spans="1:5" x14ac:dyDescent="0.25">
      <c r="A876">
        <v>875</v>
      </c>
      <c r="B876" s="4">
        <v>1</v>
      </c>
    </row>
    <row r="877" spans="1:5" x14ac:dyDescent="0.25">
      <c r="A877">
        <v>876</v>
      </c>
      <c r="B877" s="4">
        <v>1</v>
      </c>
    </row>
    <row r="878" spans="1:5" x14ac:dyDescent="0.25">
      <c r="A878">
        <v>877</v>
      </c>
      <c r="B878" s="4">
        <v>1</v>
      </c>
    </row>
    <row r="879" spans="1:5" x14ac:dyDescent="0.25">
      <c r="A879">
        <v>878</v>
      </c>
      <c r="B879" s="4">
        <v>1</v>
      </c>
    </row>
    <row r="880" spans="1:5" x14ac:dyDescent="0.25">
      <c r="A880">
        <v>879</v>
      </c>
      <c r="B880" s="4">
        <v>1</v>
      </c>
    </row>
    <row r="881" spans="1:5" x14ac:dyDescent="0.25">
      <c r="A881">
        <v>880</v>
      </c>
      <c r="B881" s="4">
        <v>1</v>
      </c>
      <c r="C881" s="3">
        <v>2</v>
      </c>
    </row>
    <row r="882" spans="1:5" x14ac:dyDescent="0.25">
      <c r="A882">
        <v>881</v>
      </c>
      <c r="B882" s="4">
        <v>1</v>
      </c>
      <c r="C882" s="3">
        <v>2</v>
      </c>
    </row>
    <row r="883" spans="1:5" x14ac:dyDescent="0.25">
      <c r="A883">
        <v>882</v>
      </c>
      <c r="B883" s="4">
        <v>1</v>
      </c>
      <c r="C883" s="3">
        <v>2</v>
      </c>
    </row>
    <row r="884" spans="1:5" x14ac:dyDescent="0.25">
      <c r="A884">
        <v>883</v>
      </c>
      <c r="C884" s="3">
        <v>2</v>
      </c>
    </row>
    <row r="885" spans="1:5" x14ac:dyDescent="0.25">
      <c r="A885">
        <v>884</v>
      </c>
      <c r="C885" s="3">
        <v>2</v>
      </c>
    </row>
    <row r="886" spans="1:5" x14ac:dyDescent="0.25">
      <c r="A886">
        <v>885</v>
      </c>
      <c r="C886" s="3">
        <v>2</v>
      </c>
    </row>
    <row r="887" spans="1:5" x14ac:dyDescent="0.25">
      <c r="A887">
        <v>886</v>
      </c>
      <c r="C887" s="3">
        <v>2</v>
      </c>
      <c r="D887" s="2">
        <v>3</v>
      </c>
    </row>
    <row r="888" spans="1:5" x14ac:dyDescent="0.25">
      <c r="A888">
        <v>887</v>
      </c>
      <c r="D888" s="2">
        <v>3</v>
      </c>
      <c r="E888" s="5">
        <v>4</v>
      </c>
    </row>
    <row r="889" spans="1:5" x14ac:dyDescent="0.25">
      <c r="A889">
        <v>888</v>
      </c>
      <c r="D889" s="2">
        <v>3</v>
      </c>
      <c r="E889" s="5">
        <v>4</v>
      </c>
    </row>
    <row r="890" spans="1:5" x14ac:dyDescent="0.25">
      <c r="A890">
        <v>889</v>
      </c>
      <c r="D890" s="2">
        <v>3</v>
      </c>
      <c r="E890" s="5">
        <v>4</v>
      </c>
    </row>
    <row r="891" spans="1:5" x14ac:dyDescent="0.25">
      <c r="A891">
        <v>890</v>
      </c>
      <c r="D891" s="2">
        <v>3</v>
      </c>
      <c r="E891" s="5">
        <v>4</v>
      </c>
    </row>
    <row r="892" spans="1:5" x14ac:dyDescent="0.25">
      <c r="A892">
        <v>891</v>
      </c>
      <c r="D892" s="2">
        <v>3</v>
      </c>
      <c r="E892" s="5">
        <v>4</v>
      </c>
    </row>
    <row r="893" spans="1:5" x14ac:dyDescent="0.25">
      <c r="A893">
        <v>892</v>
      </c>
      <c r="D893" s="2">
        <v>3</v>
      </c>
      <c r="E893" s="5">
        <v>4</v>
      </c>
    </row>
    <row r="894" spans="1:5" x14ac:dyDescent="0.25">
      <c r="A894">
        <v>893</v>
      </c>
      <c r="E894" s="5">
        <v>4</v>
      </c>
    </row>
    <row r="895" spans="1:5" x14ac:dyDescent="0.25">
      <c r="A895">
        <v>894</v>
      </c>
    </row>
    <row r="896" spans="1:5" x14ac:dyDescent="0.25">
      <c r="A896">
        <v>895</v>
      </c>
      <c r="B896" s="4">
        <v>1</v>
      </c>
    </row>
    <row r="897" spans="1:5" x14ac:dyDescent="0.25">
      <c r="A897">
        <v>896</v>
      </c>
      <c r="B897" s="4">
        <v>1</v>
      </c>
    </row>
    <row r="898" spans="1:5" x14ac:dyDescent="0.25">
      <c r="A898">
        <v>897</v>
      </c>
      <c r="B898" s="4">
        <v>1</v>
      </c>
    </row>
    <row r="899" spans="1:5" x14ac:dyDescent="0.25">
      <c r="A899">
        <v>898</v>
      </c>
      <c r="B899" s="4">
        <v>1</v>
      </c>
    </row>
    <row r="900" spans="1:5" x14ac:dyDescent="0.25">
      <c r="A900">
        <v>899</v>
      </c>
      <c r="B900" s="4">
        <v>1</v>
      </c>
    </row>
    <row r="901" spans="1:5" x14ac:dyDescent="0.25">
      <c r="A901">
        <v>900</v>
      </c>
      <c r="B901" s="4">
        <v>1</v>
      </c>
      <c r="C901" s="3">
        <v>2</v>
      </c>
    </row>
    <row r="902" spans="1:5" x14ac:dyDescent="0.25">
      <c r="A902">
        <v>901</v>
      </c>
      <c r="B902" s="4">
        <v>1</v>
      </c>
      <c r="C902" s="3">
        <v>2</v>
      </c>
    </row>
    <row r="903" spans="1:5" x14ac:dyDescent="0.25">
      <c r="A903">
        <v>902</v>
      </c>
      <c r="B903" s="4">
        <v>1</v>
      </c>
      <c r="C903" s="3">
        <v>2</v>
      </c>
    </row>
    <row r="904" spans="1:5" x14ac:dyDescent="0.25">
      <c r="A904">
        <v>903</v>
      </c>
      <c r="C904" s="3">
        <v>2</v>
      </c>
    </row>
    <row r="905" spans="1:5" x14ac:dyDescent="0.25">
      <c r="A905">
        <v>904</v>
      </c>
      <c r="C905" s="3">
        <v>2</v>
      </c>
    </row>
    <row r="906" spans="1:5" x14ac:dyDescent="0.25">
      <c r="A906">
        <v>905</v>
      </c>
      <c r="C906" s="3">
        <v>2</v>
      </c>
    </row>
    <row r="907" spans="1:5" x14ac:dyDescent="0.25">
      <c r="A907">
        <v>906</v>
      </c>
      <c r="C907" s="3">
        <v>2</v>
      </c>
      <c r="E907" s="5">
        <v>4</v>
      </c>
    </row>
    <row r="908" spans="1:5" x14ac:dyDescent="0.25">
      <c r="A908">
        <v>907</v>
      </c>
      <c r="D908" s="2">
        <v>3</v>
      </c>
      <c r="E908" s="5">
        <v>4</v>
      </c>
    </row>
    <row r="909" spans="1:5" x14ac:dyDescent="0.25">
      <c r="A909">
        <v>908</v>
      </c>
      <c r="D909" s="2">
        <v>3</v>
      </c>
      <c r="E909" s="5">
        <v>4</v>
      </c>
    </row>
    <row r="910" spans="1:5" x14ac:dyDescent="0.25">
      <c r="A910">
        <v>909</v>
      </c>
      <c r="D910" s="2">
        <v>3</v>
      </c>
      <c r="E910" s="5">
        <v>4</v>
      </c>
    </row>
    <row r="911" spans="1:5" x14ac:dyDescent="0.25">
      <c r="A911">
        <v>910</v>
      </c>
      <c r="D911" s="2">
        <v>3</v>
      </c>
      <c r="E911" s="5">
        <v>4</v>
      </c>
    </row>
    <row r="912" spans="1:5" x14ac:dyDescent="0.25">
      <c r="A912">
        <v>911</v>
      </c>
      <c r="D912" s="2">
        <v>3</v>
      </c>
      <c r="E912" s="5">
        <v>4</v>
      </c>
    </row>
    <row r="913" spans="1:5" x14ac:dyDescent="0.25">
      <c r="A913">
        <v>912</v>
      </c>
      <c r="D913" s="2">
        <v>3</v>
      </c>
      <c r="E913" s="5">
        <v>4</v>
      </c>
    </row>
    <row r="914" spans="1:5" x14ac:dyDescent="0.25">
      <c r="A914">
        <v>913</v>
      </c>
      <c r="D914" s="2">
        <v>3</v>
      </c>
      <c r="E914" s="5">
        <v>4</v>
      </c>
    </row>
    <row r="915" spans="1:5" x14ac:dyDescent="0.25">
      <c r="A915">
        <v>914</v>
      </c>
      <c r="E915" s="5">
        <v>4</v>
      </c>
    </row>
    <row r="916" spans="1:5" x14ac:dyDescent="0.25">
      <c r="A916">
        <v>915</v>
      </c>
    </row>
    <row r="917" spans="1:5" x14ac:dyDescent="0.25">
      <c r="A917">
        <v>916</v>
      </c>
    </row>
    <row r="918" spans="1:5" x14ac:dyDescent="0.25">
      <c r="A918">
        <v>917</v>
      </c>
    </row>
    <row r="919" spans="1:5" x14ac:dyDescent="0.25">
      <c r="A919">
        <v>918</v>
      </c>
      <c r="B919" s="4">
        <v>1</v>
      </c>
    </row>
    <row r="920" spans="1:5" x14ac:dyDescent="0.25">
      <c r="A920">
        <v>919</v>
      </c>
      <c r="B920" s="4">
        <v>1</v>
      </c>
    </row>
    <row r="921" spans="1:5" x14ac:dyDescent="0.25">
      <c r="A921">
        <v>920</v>
      </c>
      <c r="B921" s="4">
        <v>1</v>
      </c>
    </row>
    <row r="922" spans="1:5" x14ac:dyDescent="0.25">
      <c r="A922">
        <v>921</v>
      </c>
      <c r="B922" s="4">
        <v>1</v>
      </c>
      <c r="C922" s="3">
        <v>2</v>
      </c>
    </row>
    <row r="923" spans="1:5" x14ac:dyDescent="0.25">
      <c r="A923">
        <v>922</v>
      </c>
      <c r="B923" s="4">
        <v>1</v>
      </c>
      <c r="C923" s="3">
        <v>2</v>
      </c>
    </row>
    <row r="924" spans="1:5" x14ac:dyDescent="0.25">
      <c r="A924">
        <v>923</v>
      </c>
      <c r="B924" s="4">
        <v>1</v>
      </c>
      <c r="C924" s="3">
        <v>2</v>
      </c>
    </row>
    <row r="925" spans="1:5" x14ac:dyDescent="0.25">
      <c r="A925">
        <v>924</v>
      </c>
      <c r="B925" s="4">
        <v>1</v>
      </c>
      <c r="C925" s="3">
        <v>2</v>
      </c>
    </row>
    <row r="926" spans="1:5" x14ac:dyDescent="0.25">
      <c r="A926">
        <v>925</v>
      </c>
      <c r="B926" s="4">
        <v>1</v>
      </c>
      <c r="C926" s="3">
        <v>2</v>
      </c>
    </row>
    <row r="927" spans="1:5" x14ac:dyDescent="0.25">
      <c r="A927">
        <v>926</v>
      </c>
      <c r="C927" s="3">
        <v>2</v>
      </c>
    </row>
    <row r="928" spans="1:5" x14ac:dyDescent="0.25">
      <c r="A928">
        <v>927</v>
      </c>
      <c r="C928" s="3">
        <v>2</v>
      </c>
    </row>
    <row r="929" spans="1:5" x14ac:dyDescent="0.25">
      <c r="A929">
        <v>928</v>
      </c>
      <c r="C929" s="3">
        <v>2</v>
      </c>
    </row>
    <row r="930" spans="1:5" x14ac:dyDescent="0.25">
      <c r="A930">
        <v>929</v>
      </c>
      <c r="C930" s="3">
        <v>2</v>
      </c>
      <c r="D930" s="2">
        <v>3</v>
      </c>
    </row>
    <row r="931" spans="1:5" x14ac:dyDescent="0.25">
      <c r="A931">
        <v>930</v>
      </c>
      <c r="D931" s="2">
        <v>3</v>
      </c>
      <c r="E931" s="5">
        <v>4</v>
      </c>
    </row>
    <row r="932" spans="1:5" x14ac:dyDescent="0.25">
      <c r="A932">
        <v>931</v>
      </c>
      <c r="D932" s="2">
        <v>3</v>
      </c>
      <c r="E932" s="5">
        <v>4</v>
      </c>
    </row>
    <row r="933" spans="1:5" x14ac:dyDescent="0.25">
      <c r="A933">
        <v>932</v>
      </c>
      <c r="D933" s="2">
        <v>3</v>
      </c>
      <c r="E933" s="5">
        <v>4</v>
      </c>
    </row>
    <row r="934" spans="1:5" x14ac:dyDescent="0.25">
      <c r="A934">
        <v>933</v>
      </c>
      <c r="D934" s="2">
        <v>3</v>
      </c>
      <c r="E934" s="5">
        <v>4</v>
      </c>
    </row>
    <row r="935" spans="1:5" x14ac:dyDescent="0.25">
      <c r="A935">
        <v>934</v>
      </c>
      <c r="D935" s="2">
        <v>3</v>
      </c>
      <c r="E935" s="5">
        <v>4</v>
      </c>
    </row>
    <row r="936" spans="1:5" x14ac:dyDescent="0.25">
      <c r="A936">
        <v>935</v>
      </c>
      <c r="D936" s="2">
        <v>3</v>
      </c>
      <c r="E936" s="5">
        <v>4</v>
      </c>
    </row>
    <row r="937" spans="1:5" x14ac:dyDescent="0.25">
      <c r="A937">
        <v>936</v>
      </c>
      <c r="D937" s="2">
        <v>3</v>
      </c>
      <c r="E937" s="5">
        <v>4</v>
      </c>
    </row>
    <row r="938" spans="1:5" x14ac:dyDescent="0.25">
      <c r="A938">
        <v>937</v>
      </c>
      <c r="E938" s="5">
        <v>4</v>
      </c>
    </row>
    <row r="939" spans="1:5" x14ac:dyDescent="0.25">
      <c r="A939">
        <v>938</v>
      </c>
      <c r="B939" s="4">
        <v>1</v>
      </c>
    </row>
    <row r="940" spans="1:5" x14ac:dyDescent="0.25">
      <c r="A940">
        <v>939</v>
      </c>
      <c r="B940" s="4">
        <v>1</v>
      </c>
    </row>
    <row r="941" spans="1:5" x14ac:dyDescent="0.25">
      <c r="A941">
        <v>940</v>
      </c>
      <c r="B941" s="4">
        <v>1</v>
      </c>
    </row>
    <row r="942" spans="1:5" x14ac:dyDescent="0.25">
      <c r="A942">
        <v>941</v>
      </c>
      <c r="B942" s="4">
        <v>1</v>
      </c>
    </row>
    <row r="943" spans="1:5" x14ac:dyDescent="0.25">
      <c r="A943">
        <v>942</v>
      </c>
      <c r="B943" s="4">
        <v>1</v>
      </c>
    </row>
    <row r="944" spans="1:5" x14ac:dyDescent="0.25">
      <c r="A944">
        <v>943</v>
      </c>
      <c r="B944" s="4">
        <v>1</v>
      </c>
      <c r="C944" s="3">
        <v>2</v>
      </c>
    </row>
    <row r="945" spans="1:5" x14ac:dyDescent="0.25">
      <c r="A945">
        <v>944</v>
      </c>
      <c r="B945" s="4">
        <v>1</v>
      </c>
      <c r="C945" s="3">
        <v>2</v>
      </c>
    </row>
    <row r="946" spans="1:5" x14ac:dyDescent="0.25">
      <c r="A946">
        <v>945</v>
      </c>
      <c r="B946" s="4">
        <v>1</v>
      </c>
      <c r="C946" s="3">
        <v>2</v>
      </c>
    </row>
    <row r="947" spans="1:5" x14ac:dyDescent="0.25">
      <c r="A947">
        <v>946</v>
      </c>
      <c r="C947" s="3">
        <v>2</v>
      </c>
    </row>
    <row r="948" spans="1:5" x14ac:dyDescent="0.25">
      <c r="A948">
        <v>947</v>
      </c>
      <c r="C948" s="3">
        <v>2</v>
      </c>
    </row>
    <row r="949" spans="1:5" x14ac:dyDescent="0.25">
      <c r="A949">
        <v>948</v>
      </c>
      <c r="C949" s="3">
        <v>2</v>
      </c>
    </row>
    <row r="950" spans="1:5" x14ac:dyDescent="0.25">
      <c r="A950">
        <v>949</v>
      </c>
      <c r="C950" s="3">
        <v>2</v>
      </c>
    </row>
    <row r="951" spans="1:5" x14ac:dyDescent="0.25">
      <c r="A951">
        <v>950</v>
      </c>
      <c r="C951" s="3">
        <v>2</v>
      </c>
      <c r="D951" s="2">
        <v>3</v>
      </c>
    </row>
    <row r="952" spans="1:5" x14ac:dyDescent="0.25">
      <c r="A952">
        <v>951</v>
      </c>
      <c r="D952" s="2">
        <v>3</v>
      </c>
    </row>
    <row r="953" spans="1:5" x14ac:dyDescent="0.25">
      <c r="A953">
        <v>952</v>
      </c>
      <c r="D953" s="2">
        <v>3</v>
      </c>
      <c r="E953" s="5">
        <v>4</v>
      </c>
    </row>
    <row r="954" spans="1:5" x14ac:dyDescent="0.25">
      <c r="A954">
        <v>953</v>
      </c>
      <c r="D954" s="2">
        <v>3</v>
      </c>
      <c r="E954" s="5">
        <v>4</v>
      </c>
    </row>
    <row r="955" spans="1:5" x14ac:dyDescent="0.25">
      <c r="A955">
        <v>954</v>
      </c>
      <c r="D955" s="2">
        <v>3</v>
      </c>
      <c r="E955" s="5">
        <v>4</v>
      </c>
    </row>
    <row r="956" spans="1:5" x14ac:dyDescent="0.25">
      <c r="A956">
        <v>955</v>
      </c>
      <c r="D956" s="2">
        <v>3</v>
      </c>
      <c r="E956" s="5">
        <v>4</v>
      </c>
    </row>
    <row r="957" spans="1:5" x14ac:dyDescent="0.25">
      <c r="A957">
        <v>956</v>
      </c>
      <c r="D957" s="2">
        <v>3</v>
      </c>
      <c r="E957" s="5">
        <v>4</v>
      </c>
    </row>
    <row r="958" spans="1:5" x14ac:dyDescent="0.25">
      <c r="A958">
        <v>957</v>
      </c>
      <c r="D958" s="2">
        <v>3</v>
      </c>
      <c r="E958" s="5">
        <v>4</v>
      </c>
    </row>
    <row r="959" spans="1:5" x14ac:dyDescent="0.25">
      <c r="A959">
        <v>958</v>
      </c>
      <c r="B959" s="4">
        <v>1</v>
      </c>
      <c r="D959" s="2">
        <v>3</v>
      </c>
      <c r="E959" s="5">
        <v>4</v>
      </c>
    </row>
    <row r="960" spans="1:5" x14ac:dyDescent="0.25">
      <c r="A960">
        <v>959</v>
      </c>
      <c r="B960" s="4">
        <v>1</v>
      </c>
      <c r="E960" s="5">
        <v>4</v>
      </c>
    </row>
    <row r="961" spans="1:5" x14ac:dyDescent="0.25">
      <c r="A961">
        <v>960</v>
      </c>
      <c r="B961" s="4">
        <v>1</v>
      </c>
      <c r="E961" s="5">
        <v>4</v>
      </c>
    </row>
    <row r="962" spans="1:5" x14ac:dyDescent="0.25">
      <c r="A962">
        <v>961</v>
      </c>
      <c r="B962" s="4">
        <v>1</v>
      </c>
    </row>
    <row r="963" spans="1:5" x14ac:dyDescent="0.25">
      <c r="A963">
        <v>962</v>
      </c>
      <c r="B963" s="4">
        <v>1</v>
      </c>
    </row>
    <row r="964" spans="1:5" x14ac:dyDescent="0.25">
      <c r="A964">
        <v>963</v>
      </c>
      <c r="B964" s="4">
        <v>1</v>
      </c>
    </row>
    <row r="965" spans="1:5" x14ac:dyDescent="0.25">
      <c r="A965">
        <v>964</v>
      </c>
      <c r="B965" s="4">
        <v>1</v>
      </c>
      <c r="C965" s="3">
        <v>2</v>
      </c>
    </row>
    <row r="966" spans="1:5" x14ac:dyDescent="0.25">
      <c r="A966">
        <v>965</v>
      </c>
      <c r="B966" s="4">
        <v>1</v>
      </c>
      <c r="C966" s="3">
        <v>2</v>
      </c>
    </row>
    <row r="967" spans="1:5" x14ac:dyDescent="0.25">
      <c r="A967">
        <v>966</v>
      </c>
      <c r="B967" s="4">
        <v>1</v>
      </c>
      <c r="C967" s="3">
        <v>2</v>
      </c>
    </row>
    <row r="968" spans="1:5" x14ac:dyDescent="0.25">
      <c r="A968">
        <v>967</v>
      </c>
      <c r="C968" s="3">
        <v>2</v>
      </c>
    </row>
    <row r="969" spans="1:5" x14ac:dyDescent="0.25">
      <c r="A969">
        <v>968</v>
      </c>
      <c r="C969" s="3">
        <v>2</v>
      </c>
    </row>
    <row r="970" spans="1:5" x14ac:dyDescent="0.25">
      <c r="A970">
        <v>969</v>
      </c>
      <c r="C970" s="3">
        <v>2</v>
      </c>
    </row>
    <row r="971" spans="1:5" x14ac:dyDescent="0.25">
      <c r="A971">
        <v>970</v>
      </c>
      <c r="C971" s="3">
        <v>2</v>
      </c>
    </row>
    <row r="972" spans="1:5" x14ac:dyDescent="0.25">
      <c r="A972">
        <v>971</v>
      </c>
      <c r="C972" s="3">
        <v>2</v>
      </c>
      <c r="D972" s="2">
        <v>3</v>
      </c>
    </row>
    <row r="973" spans="1:5" x14ac:dyDescent="0.25">
      <c r="A973">
        <v>972</v>
      </c>
      <c r="C973" s="3">
        <v>2</v>
      </c>
      <c r="D973" s="2">
        <v>3</v>
      </c>
    </row>
    <row r="974" spans="1:5" x14ac:dyDescent="0.25">
      <c r="A974">
        <v>973</v>
      </c>
      <c r="C974" s="3">
        <v>2</v>
      </c>
      <c r="D974" s="2">
        <v>3</v>
      </c>
      <c r="E974" s="5">
        <v>4</v>
      </c>
    </row>
    <row r="975" spans="1:5" x14ac:dyDescent="0.25">
      <c r="A975">
        <v>974</v>
      </c>
      <c r="D975" s="2">
        <v>3</v>
      </c>
      <c r="E975" s="5">
        <v>4</v>
      </c>
    </row>
    <row r="976" spans="1:5" x14ac:dyDescent="0.25">
      <c r="A976">
        <v>975</v>
      </c>
      <c r="D976" s="2">
        <v>3</v>
      </c>
      <c r="E976" s="5">
        <v>4</v>
      </c>
    </row>
    <row r="977" spans="1:5" x14ac:dyDescent="0.25">
      <c r="A977">
        <v>976</v>
      </c>
      <c r="D977" s="2">
        <v>3</v>
      </c>
      <c r="E977" s="5">
        <v>4</v>
      </c>
    </row>
    <row r="978" spans="1:5" x14ac:dyDescent="0.25">
      <c r="A978">
        <v>977</v>
      </c>
      <c r="D978" s="2">
        <v>3</v>
      </c>
      <c r="E978" s="5">
        <v>4</v>
      </c>
    </row>
    <row r="979" spans="1:5" x14ac:dyDescent="0.25">
      <c r="A979">
        <v>978</v>
      </c>
      <c r="B979" s="4">
        <v>1</v>
      </c>
      <c r="D979" s="2">
        <v>3</v>
      </c>
      <c r="E979" s="5">
        <v>4</v>
      </c>
    </row>
    <row r="980" spans="1:5" x14ac:dyDescent="0.25">
      <c r="A980">
        <v>979</v>
      </c>
      <c r="B980" s="4">
        <v>1</v>
      </c>
      <c r="D980" s="2">
        <v>3</v>
      </c>
      <c r="E980" s="5">
        <v>4</v>
      </c>
    </row>
    <row r="981" spans="1:5" x14ac:dyDescent="0.25">
      <c r="A981">
        <v>980</v>
      </c>
      <c r="B981" s="4">
        <v>1</v>
      </c>
      <c r="D981" s="2">
        <v>3</v>
      </c>
      <c r="E981" s="5">
        <v>4</v>
      </c>
    </row>
    <row r="982" spans="1:5" x14ac:dyDescent="0.25">
      <c r="A982">
        <v>981</v>
      </c>
      <c r="B982" s="4">
        <v>1</v>
      </c>
      <c r="D982" s="2">
        <v>3</v>
      </c>
      <c r="E982" s="5">
        <v>4</v>
      </c>
    </row>
    <row r="983" spans="1:5" x14ac:dyDescent="0.25">
      <c r="A983">
        <v>982</v>
      </c>
      <c r="B983" s="4">
        <v>1</v>
      </c>
      <c r="D983" s="2">
        <v>3</v>
      </c>
      <c r="E983" s="5">
        <v>4</v>
      </c>
    </row>
    <row r="984" spans="1:5" x14ac:dyDescent="0.25">
      <c r="A984">
        <v>983</v>
      </c>
      <c r="B984" s="4">
        <v>1</v>
      </c>
      <c r="E984" s="5">
        <v>4</v>
      </c>
    </row>
    <row r="985" spans="1:5" x14ac:dyDescent="0.25">
      <c r="A985">
        <v>984</v>
      </c>
      <c r="B985" s="4">
        <v>1</v>
      </c>
      <c r="E985" s="5">
        <v>4</v>
      </c>
    </row>
    <row r="986" spans="1:5" x14ac:dyDescent="0.25">
      <c r="A986">
        <v>985</v>
      </c>
      <c r="B986" s="4">
        <v>1</v>
      </c>
      <c r="E986" s="5">
        <v>4</v>
      </c>
    </row>
    <row r="987" spans="1:5" x14ac:dyDescent="0.25">
      <c r="A987">
        <v>986</v>
      </c>
      <c r="B987" s="4">
        <v>1</v>
      </c>
      <c r="C987" s="3">
        <v>2</v>
      </c>
    </row>
    <row r="988" spans="1:5" x14ac:dyDescent="0.25">
      <c r="A988">
        <v>987</v>
      </c>
      <c r="B988" s="4">
        <v>1</v>
      </c>
      <c r="C988" s="3">
        <v>2</v>
      </c>
    </row>
    <row r="989" spans="1:5" x14ac:dyDescent="0.25">
      <c r="A989">
        <v>988</v>
      </c>
      <c r="B989" s="4">
        <v>1</v>
      </c>
      <c r="C989" s="3">
        <v>2</v>
      </c>
    </row>
    <row r="990" spans="1:5" x14ac:dyDescent="0.25">
      <c r="A990">
        <v>989</v>
      </c>
      <c r="B990" s="4">
        <v>1</v>
      </c>
      <c r="C990" s="3">
        <v>2</v>
      </c>
    </row>
    <row r="991" spans="1:5" x14ac:dyDescent="0.25">
      <c r="A991">
        <v>990</v>
      </c>
      <c r="B991" s="4">
        <v>1</v>
      </c>
      <c r="C991" s="3">
        <v>2</v>
      </c>
    </row>
    <row r="992" spans="1:5" x14ac:dyDescent="0.25">
      <c r="A992">
        <v>991</v>
      </c>
      <c r="B992" s="4">
        <v>1</v>
      </c>
      <c r="C992" s="3">
        <v>2</v>
      </c>
    </row>
    <row r="993" spans="1:6" x14ac:dyDescent="0.25">
      <c r="A993">
        <v>992</v>
      </c>
      <c r="B993" s="4">
        <v>1</v>
      </c>
      <c r="C993" s="3">
        <v>2</v>
      </c>
    </row>
    <row r="994" spans="1:6" x14ac:dyDescent="0.25">
      <c r="A994">
        <v>993</v>
      </c>
      <c r="C994" s="3">
        <v>2</v>
      </c>
    </row>
    <row r="995" spans="1:6" x14ac:dyDescent="0.25">
      <c r="A995">
        <v>994</v>
      </c>
      <c r="C995" s="3">
        <v>2</v>
      </c>
      <c r="D995" s="2">
        <v>3</v>
      </c>
    </row>
    <row r="996" spans="1:6" x14ac:dyDescent="0.25">
      <c r="A996">
        <v>995</v>
      </c>
      <c r="C996" s="3">
        <v>2</v>
      </c>
      <c r="D996" s="2">
        <v>3</v>
      </c>
    </row>
    <row r="997" spans="1:6" x14ac:dyDescent="0.25">
      <c r="A997">
        <v>996</v>
      </c>
      <c r="C997" s="3">
        <v>2</v>
      </c>
      <c r="D997" s="2">
        <v>3</v>
      </c>
    </row>
    <row r="998" spans="1:6" x14ac:dyDescent="0.25">
      <c r="A998">
        <v>997</v>
      </c>
      <c r="C998" s="3">
        <v>2</v>
      </c>
      <c r="D998" s="2">
        <v>3</v>
      </c>
    </row>
    <row r="999" spans="1:6" x14ac:dyDescent="0.25">
      <c r="A999">
        <v>998</v>
      </c>
      <c r="C999" s="3">
        <v>2</v>
      </c>
      <c r="D999" s="2">
        <v>3</v>
      </c>
    </row>
    <row r="1000" spans="1:6" x14ac:dyDescent="0.25">
      <c r="A1000">
        <v>999</v>
      </c>
      <c r="C1000" s="3">
        <v>2</v>
      </c>
      <c r="D1000" s="2">
        <v>3</v>
      </c>
      <c r="E1000" s="5">
        <v>4</v>
      </c>
    </row>
    <row r="1001" spans="1:6" x14ac:dyDescent="0.25">
      <c r="A1001">
        <v>1000</v>
      </c>
      <c r="C1001" s="3">
        <v>2</v>
      </c>
      <c r="D1001" s="2">
        <v>3</v>
      </c>
      <c r="E1001" s="5">
        <v>4</v>
      </c>
    </row>
    <row r="1002" spans="1:6" x14ac:dyDescent="0.25">
      <c r="A1002">
        <v>1001</v>
      </c>
      <c r="C1002" s="3">
        <v>2</v>
      </c>
      <c r="D1002" s="2">
        <v>3</v>
      </c>
      <c r="E1002" s="5">
        <v>4</v>
      </c>
    </row>
    <row r="1003" spans="1:6" x14ac:dyDescent="0.25">
      <c r="A1003">
        <v>1002</v>
      </c>
      <c r="C1003" s="3">
        <v>2</v>
      </c>
      <c r="D1003" s="2">
        <v>3</v>
      </c>
      <c r="E1003" s="5">
        <v>4</v>
      </c>
    </row>
    <row r="1004" spans="1:6" x14ac:dyDescent="0.25">
      <c r="A1004">
        <v>1003</v>
      </c>
      <c r="D1004" s="2">
        <v>3</v>
      </c>
      <c r="E1004" s="5">
        <v>4</v>
      </c>
    </row>
    <row r="1005" spans="1:6" x14ac:dyDescent="0.25">
      <c r="A1005">
        <v>1004</v>
      </c>
      <c r="D1005" s="2">
        <v>3</v>
      </c>
      <c r="E1005" s="5">
        <v>4</v>
      </c>
      <c r="F100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F2A0-06E8-4CBD-863D-E786056B7C9A}">
  <dimension ref="A1:EA53"/>
  <sheetViews>
    <sheetView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298</v>
      </c>
      <c r="AP1" t="s">
        <v>299</v>
      </c>
      <c r="AQ1" t="s">
        <v>300</v>
      </c>
      <c r="AR1" t="s">
        <v>301</v>
      </c>
      <c r="AT1" t="s">
        <v>302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320</v>
      </c>
      <c r="BS1" t="s">
        <v>321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210.246363</v>
      </c>
      <c r="B2">
        <v>7.2294090000000004</v>
      </c>
      <c r="C2">
        <v>219.25169</v>
      </c>
      <c r="D2">
        <v>8.5556260000000002</v>
      </c>
      <c r="E2">
        <v>229.401927</v>
      </c>
      <c r="F2">
        <v>5.1692710000000002</v>
      </c>
      <c r="G2">
        <v>218.90298300000001</v>
      </c>
      <c r="H2">
        <v>9.1662060000000007</v>
      </c>
      <c r="K2">
        <f>(12/200)</f>
        <v>0.06</v>
      </c>
      <c r="L2">
        <f>(15/200)</f>
        <v>7.4999999999999997E-2</v>
      </c>
      <c r="M2">
        <f>(14/200)</f>
        <v>7.0000000000000007E-2</v>
      </c>
      <c r="N2">
        <f>(14/200)</f>
        <v>7.0000000000000007E-2</v>
      </c>
      <c r="P2">
        <f>(11/200)</f>
        <v>5.5E-2</v>
      </c>
      <c r="Q2">
        <f>(13/200)</f>
        <v>6.5000000000000002E-2</v>
      </c>
      <c r="R2">
        <f>(12/200)</f>
        <v>0.06</v>
      </c>
      <c r="S2">
        <f>(11/200)</f>
        <v>5.5E-2</v>
      </c>
      <c r="U2">
        <f>0.06+0.055</f>
        <v>0.11499999999999999</v>
      </c>
      <c r="V2">
        <f>0.075+0.065</f>
        <v>0.14000000000000001</v>
      </c>
      <c r="W2">
        <f>0.07+0.06</f>
        <v>0.13</v>
      </c>
      <c r="X2">
        <f>0.07+0.055</f>
        <v>0.125</v>
      </c>
      <c r="Z2">
        <f>SQRT((ABS($A$3-$A$2)^2+(ABS($B$3-$B$2)^2)))</f>
        <v>21.044351872057277</v>
      </c>
      <c r="AA2">
        <f>SQRT((ABS($C$3-$C$2)^2+(ABS($D$3-$D$2)^2)))</f>
        <v>21.333672394060315</v>
      </c>
      <c r="AB2">
        <f>SQRT((ABS($E$3-$E$2)^2+(ABS($F$3-$F$2)^2)))</f>
        <v>17.07555844369962</v>
      </c>
      <c r="AC2">
        <f>SQRT((ABS($G$3-$G$2)^2+(ABS($H$3-$H$2)^2)))</f>
        <v>23.344333497371757</v>
      </c>
      <c r="AE2">
        <f>(COUNTA(U2:U12)/SUM(U2:U12))</f>
        <v>9.2783505154639183</v>
      </c>
      <c r="AF2">
        <f>(COUNTA(V2:V12)/SUM(V2:V12))</f>
        <v>9.0452261306532673</v>
      </c>
      <c r="AG2">
        <f>(COUNTA(W2:W12)/SUM(W2:W12))</f>
        <v>9.183673469387756</v>
      </c>
      <c r="AH2">
        <f>(COUNTA(X2:X12)/SUM(X2:X12))</f>
        <v>8.9887640449438209</v>
      </c>
      <c r="AJ2">
        <f>1/0.115</f>
        <v>8.695652173913043</v>
      </c>
      <c r="AK2">
        <f>1/0.14</f>
        <v>7.1428571428571423</v>
      </c>
      <c r="AL2">
        <f>1/0.13</f>
        <v>7.6923076923076916</v>
      </c>
      <c r="AM2">
        <f>1/0.125</f>
        <v>8</v>
      </c>
      <c r="AO2">
        <f t="shared" ref="AO2:AO10" si="0">$Z2/$U2</f>
        <v>182.99436410484589</v>
      </c>
      <c r="AP2">
        <f t="shared" ref="AP2:AP10" si="1">$AA2/$V2</f>
        <v>152.38337424328796</v>
      </c>
      <c r="AQ2">
        <f t="shared" ref="AQ2:AQ10" si="2">$AB2/$W2</f>
        <v>131.35044956692016</v>
      </c>
      <c r="AR2">
        <f t="shared" ref="AR2:AR9" si="3">$AC2/$X2</f>
        <v>186.75466797897406</v>
      </c>
      <c r="AT2">
        <f>AT4/AT6</f>
        <v>224.34521197056631</v>
      </c>
      <c r="AV2">
        <f>((0.06/0.115)*100)</f>
        <v>52.173913043478258</v>
      </c>
      <c r="AW2">
        <f>((0.075/0.14)*100)</f>
        <v>53.571428571428569</v>
      </c>
      <c r="AX2">
        <f>((0.07/0.13)*100)</f>
        <v>53.846153846153854</v>
      </c>
      <c r="AY2">
        <f>((0.07/0.125)*100)</f>
        <v>56.000000000000007</v>
      </c>
      <c r="BA2">
        <f>((0.055/0.115)*100)</f>
        <v>47.826086956521735</v>
      </c>
      <c r="BB2">
        <f>((0.065/0.14)*100)</f>
        <v>46.428571428571423</v>
      </c>
      <c r="BC2">
        <f>((0.06/0.13)*100)</f>
        <v>46.153846153846153</v>
      </c>
      <c r="BD2">
        <f>((0.055/0.125)*100)</f>
        <v>44</v>
      </c>
      <c r="BF2">
        <f>ABS($B$2-$D$2)</f>
        <v>1.3262169999999998</v>
      </c>
      <c r="BG2">
        <f>ABS($F$2-$H$2)</f>
        <v>3.9969350000000006</v>
      </c>
      <c r="BL2">
        <f>SQRT((ABS($A$2-$E$3)^2+(ABS($B$2-$F$3)^2)))</f>
        <v>2.3510120324645167</v>
      </c>
      <c r="BM2">
        <f>SQRT((ABS($C$2-$G$2)^2+(ABS($D$2-$H$2)^2)))</f>
        <v>0.703139039059128</v>
      </c>
      <c r="BO2">
        <f>SQRT((ABS($A$2-$G$2)^2+(ABS($B$2-$H$2)^2)))</f>
        <v>8.8706399117317947</v>
      </c>
      <c r="BP2">
        <f>SQRT((ABS($C$2-$E$3)^2+(ABS($D$2-$F$3)^2)))</f>
        <v>7.2877566851961468</v>
      </c>
      <c r="BR2">
        <f>DEGREES(ACOS((11.2340248579643^2+17.0755584436996^2-7.18896623585925^2)/(2*11.2340248579643*17.0755584436996)))</f>
        <v>17.400907496278126</v>
      </c>
      <c r="BS2">
        <f>DEGREES(ACOS((7.18896623585925^2+23.3443334973717^2-17.1658762340374^2)/(2*7.18896623585925*23.3443334973717)))</f>
        <v>25.883840185386148</v>
      </c>
      <c r="BU2">
        <v>12</v>
      </c>
      <c r="BV2">
        <v>4</v>
      </c>
      <c r="BW2">
        <v>4</v>
      </c>
      <c r="BX2">
        <v>10</v>
      </c>
      <c r="BY2">
        <v>15</v>
      </c>
      <c r="BZ2">
        <v>4</v>
      </c>
      <c r="CA2">
        <v>12</v>
      </c>
      <c r="CB2">
        <v>4</v>
      </c>
      <c r="CC2">
        <v>14</v>
      </c>
      <c r="CD2">
        <v>3</v>
      </c>
      <c r="CE2">
        <v>12</v>
      </c>
      <c r="CF2">
        <v>4</v>
      </c>
      <c r="CG2">
        <v>14</v>
      </c>
      <c r="CH2">
        <v>10</v>
      </c>
      <c r="CI2">
        <v>4</v>
      </c>
      <c r="CJ2">
        <v>7</v>
      </c>
      <c r="CL2">
        <v>11</v>
      </c>
      <c r="CM2">
        <v>0</v>
      </c>
      <c r="CN2">
        <v>0</v>
      </c>
      <c r="CO2">
        <v>9</v>
      </c>
      <c r="CP2">
        <v>13</v>
      </c>
      <c r="CQ2">
        <v>0</v>
      </c>
      <c r="CR2">
        <v>11</v>
      </c>
      <c r="CS2">
        <v>0</v>
      </c>
      <c r="CT2">
        <v>12</v>
      </c>
      <c r="CU2">
        <v>0</v>
      </c>
      <c r="CV2">
        <v>11</v>
      </c>
      <c r="CW2">
        <v>0</v>
      </c>
      <c r="CX2">
        <v>11</v>
      </c>
      <c r="CY2">
        <v>9</v>
      </c>
      <c r="CZ2">
        <v>0</v>
      </c>
      <c r="DA2">
        <v>1</v>
      </c>
      <c r="DC2">
        <f>((4/12)*100)</f>
        <v>33.333333333333329</v>
      </c>
      <c r="DD2">
        <f>((4/12)*100)</f>
        <v>33.333333333333329</v>
      </c>
      <c r="DE2">
        <f>((10/12)*100)</f>
        <v>83.333333333333343</v>
      </c>
      <c r="DF2">
        <f>((4/15)*100)</f>
        <v>26.666666666666668</v>
      </c>
      <c r="DG2">
        <f>((12/15)*100)</f>
        <v>80</v>
      </c>
      <c r="DH2">
        <f>((4/15)*100)</f>
        <v>26.666666666666668</v>
      </c>
      <c r="DI2">
        <f>((3/14)*100)</f>
        <v>21.428571428571427</v>
      </c>
      <c r="DJ2">
        <f>((12/14)*100)</f>
        <v>85.714285714285708</v>
      </c>
      <c r="DK2">
        <f>((4/14)*100)</f>
        <v>28.571428571428569</v>
      </c>
      <c r="DL2">
        <f>((10/14)*100)</f>
        <v>71.428571428571431</v>
      </c>
      <c r="DM2">
        <f>((4/14)*100)</f>
        <v>28.571428571428569</v>
      </c>
      <c r="DN2">
        <f>((7/14)*100)</f>
        <v>50</v>
      </c>
      <c r="DP2">
        <f>((0/11)*100)</f>
        <v>0</v>
      </c>
      <c r="DQ2">
        <f>((0/11)*100)</f>
        <v>0</v>
      </c>
      <c r="DR2">
        <f>((9/11)*100)</f>
        <v>81.818181818181827</v>
      </c>
      <c r="DS2">
        <f>((0/13)*100)</f>
        <v>0</v>
      </c>
      <c r="DT2">
        <f>((11/13)*100)</f>
        <v>84.615384615384613</v>
      </c>
      <c r="DU2">
        <f>((0/13)*100)</f>
        <v>0</v>
      </c>
      <c r="DV2">
        <f>((0/12)*100)</f>
        <v>0</v>
      </c>
      <c r="DW2">
        <f>((11/12)*100)</f>
        <v>91.666666666666657</v>
      </c>
      <c r="DX2">
        <f>((0/12)*100)</f>
        <v>0</v>
      </c>
      <c r="DY2">
        <f>((9/11)*100)</f>
        <v>81.818181818181827</v>
      </c>
      <c r="DZ2">
        <f>((0/11)*100)</f>
        <v>0</v>
      </c>
      <c r="EA2">
        <f>((1/11)*100)</f>
        <v>9.0909090909090917</v>
      </c>
    </row>
    <row r="3" spans="1:131" x14ac:dyDescent="0.25">
      <c r="A3">
        <v>189.22588200000001</v>
      </c>
      <c r="B3">
        <v>6.2273490000000002</v>
      </c>
      <c r="C3">
        <v>197.91815400000002</v>
      </c>
      <c r="D3">
        <v>8.6319119999999998</v>
      </c>
      <c r="E3">
        <v>212.35715099999999</v>
      </c>
      <c r="F3">
        <v>6.1941160000000002</v>
      </c>
      <c r="G3">
        <v>195.56626699999998</v>
      </c>
      <c r="H3">
        <v>9.7625220000000006</v>
      </c>
      <c r="K3">
        <f>(10/200)</f>
        <v>0.05</v>
      </c>
      <c r="L3">
        <f>(13/200)</f>
        <v>6.5000000000000002E-2</v>
      </c>
      <c r="M3">
        <f>(12/200)</f>
        <v>0.06</v>
      </c>
      <c r="N3">
        <f>(13/200)</f>
        <v>6.5000000000000002E-2</v>
      </c>
      <c r="P3">
        <f>(10/200)</f>
        <v>0.05</v>
      </c>
      <c r="Q3">
        <f>(10/200)</f>
        <v>0.05</v>
      </c>
      <c r="R3">
        <f t="shared" ref="R3:R8" si="4">(8/200)</f>
        <v>0.04</v>
      </c>
      <c r="S3">
        <f>(10/200)</f>
        <v>0.05</v>
      </c>
      <c r="U3">
        <f>0.05+0.05</f>
        <v>0.1</v>
      </c>
      <c r="V3">
        <f>0.065+0.05</f>
        <v>0.115</v>
      </c>
      <c r="W3">
        <f>0.06+0.04</f>
        <v>0.1</v>
      </c>
      <c r="X3">
        <f>0.065+0.05</f>
        <v>0.115</v>
      </c>
      <c r="Z3">
        <f>SQRT((ABS($A$4-$A$3)^2+(ABS($B$4-$B$3)^2)))</f>
        <v>20.533620105152632</v>
      </c>
      <c r="AA3">
        <f>SQRT((ABS($C$4-$C$3)^2+(ABS($D$4-$D$3)^2)))</f>
        <v>23.767939373112238</v>
      </c>
      <c r="AB3">
        <f>SQRT((ABS($E$4-$E$3)^2+(ABS($F$4-$F$3)^2)))</f>
        <v>20.642347870741087</v>
      </c>
      <c r="AC3">
        <f>SQRT((ABS($G$4-$G$3)^2+(ABS($H$4-$H$3)^2)))</f>
        <v>24.35385260419373</v>
      </c>
      <c r="AJ3">
        <f>1/0.1</f>
        <v>10</v>
      </c>
      <c r="AK3">
        <f>1/0.115</f>
        <v>8.695652173913043</v>
      </c>
      <c r="AL3">
        <f>1/0.1</f>
        <v>10</v>
      </c>
      <c r="AM3">
        <f>1/0.115</f>
        <v>8.695652173913043</v>
      </c>
      <c r="AO3">
        <f t="shared" si="0"/>
        <v>205.3362010515263</v>
      </c>
      <c r="AP3">
        <f t="shared" si="1"/>
        <v>206.67773367923684</v>
      </c>
      <c r="AQ3">
        <f t="shared" si="2"/>
        <v>206.42347870741085</v>
      </c>
      <c r="AR3">
        <f t="shared" si="3"/>
        <v>211.77263134081502</v>
      </c>
      <c r="AT3" t="s">
        <v>303</v>
      </c>
      <c r="AV3">
        <f>((0.05/0.1)*100)</f>
        <v>50</v>
      </c>
      <c r="AW3">
        <f>((0.065/0.115)*100)</f>
        <v>56.521739130434781</v>
      </c>
      <c r="AX3">
        <f>((0.06/0.1)*100)</f>
        <v>60</v>
      </c>
      <c r="AY3">
        <f>((0.065/0.115)*100)</f>
        <v>56.521739130434781</v>
      </c>
      <c r="BA3">
        <f>((0.05/0.1)*100)</f>
        <v>50</v>
      </c>
      <c r="BB3">
        <f>((0.05/0.115)*100)</f>
        <v>43.478260869565219</v>
      </c>
      <c r="BC3">
        <f>((0.04/0.1)*100)</f>
        <v>40</v>
      </c>
      <c r="BD3">
        <f>((0.05/0.115)*100)</f>
        <v>43.478260869565219</v>
      </c>
      <c r="BF3">
        <f>ABS($B$3-$D$3)</f>
        <v>2.4045629999999996</v>
      </c>
      <c r="BG3">
        <f>ABS($F$3-$H$3)</f>
        <v>3.5684060000000004</v>
      </c>
      <c r="BL3">
        <f>SQRT((ABS($A$3-$E$4)^2+(ABS($B$3-$F$4)^2)))</f>
        <v>2.5630829811311178</v>
      </c>
      <c r="BM3">
        <f>SQRT((ABS($C$3-$G$3)^2+(ABS($D$3-$H$3)^2)))</f>
        <v>2.609530883677976</v>
      </c>
      <c r="BO3">
        <f>SQRT((ABS($A$3-$G$3)^2+(ABS($B$3-$H$3)^2)))</f>
        <v>7.2593339975615949</v>
      </c>
      <c r="BP3">
        <f>SQRT((ABS($C$3-$E$4)^2+(ABS($D$3-$F$4)^2)))</f>
        <v>6.878139037732887</v>
      </c>
      <c r="BR3">
        <f>DEGREES(ACOS((17.1658762340374^2+20.6423478707411^2-5.63259204043556^2)/(2*17.1658762340374*20.6423478707411)))</f>
        <v>13.520463881255798</v>
      </c>
      <c r="BS3">
        <f>DEGREES(ACOS((5.63259204043556^2+24.3538526041938^2-20.8082236320318^2)/(2*5.63259204043556*24.3538526041938)))</f>
        <v>45.628936856010732</v>
      </c>
      <c r="BU3">
        <v>10</v>
      </c>
      <c r="BV3">
        <v>5</v>
      </c>
      <c r="BW3">
        <v>3</v>
      </c>
      <c r="BX3">
        <v>6</v>
      </c>
      <c r="BY3">
        <v>13</v>
      </c>
      <c r="BZ3">
        <v>5</v>
      </c>
      <c r="CA3">
        <v>7</v>
      </c>
      <c r="CB3">
        <v>3</v>
      </c>
      <c r="CC3">
        <v>12</v>
      </c>
      <c r="CD3">
        <v>3</v>
      </c>
      <c r="CE3">
        <v>7</v>
      </c>
      <c r="CF3">
        <v>7</v>
      </c>
      <c r="CG3">
        <v>13</v>
      </c>
      <c r="CH3">
        <v>6</v>
      </c>
      <c r="CI3">
        <v>3</v>
      </c>
      <c r="CJ3">
        <v>10</v>
      </c>
      <c r="CL3">
        <v>10</v>
      </c>
      <c r="CM3">
        <v>2</v>
      </c>
      <c r="CN3">
        <v>1</v>
      </c>
      <c r="CO3">
        <v>6</v>
      </c>
      <c r="CP3">
        <v>10</v>
      </c>
      <c r="CQ3">
        <v>2</v>
      </c>
      <c r="CR3">
        <v>5</v>
      </c>
      <c r="CS3">
        <v>0</v>
      </c>
      <c r="CT3">
        <v>8</v>
      </c>
      <c r="CU3">
        <v>0</v>
      </c>
      <c r="CV3">
        <v>5</v>
      </c>
      <c r="CW3">
        <v>1</v>
      </c>
      <c r="CX3">
        <v>10</v>
      </c>
      <c r="CY3">
        <v>6</v>
      </c>
      <c r="CZ3">
        <v>0</v>
      </c>
      <c r="DA3">
        <v>5</v>
      </c>
      <c r="DC3">
        <f>((5/10)*100)</f>
        <v>50</v>
      </c>
      <c r="DD3">
        <f>((3/10)*100)</f>
        <v>30</v>
      </c>
      <c r="DE3">
        <f>((6/10)*100)</f>
        <v>60</v>
      </c>
      <c r="DF3">
        <f>((5/13)*100)</f>
        <v>38.461538461538467</v>
      </c>
      <c r="DG3">
        <f>((7/13)*100)</f>
        <v>53.846153846153847</v>
      </c>
      <c r="DH3">
        <f>((3/13)*100)</f>
        <v>23.076923076923077</v>
      </c>
      <c r="DI3">
        <f>((3/12)*100)</f>
        <v>25</v>
      </c>
      <c r="DJ3">
        <f>((7/12)*100)</f>
        <v>58.333333333333336</v>
      </c>
      <c r="DK3">
        <f>((7/12)*100)</f>
        <v>58.333333333333336</v>
      </c>
      <c r="DL3">
        <f>((6/13)*100)</f>
        <v>46.153846153846153</v>
      </c>
      <c r="DM3">
        <f>((3/13)*100)</f>
        <v>23.076923076923077</v>
      </c>
      <c r="DN3">
        <f>((10/13)*100)</f>
        <v>76.923076923076934</v>
      </c>
      <c r="DP3">
        <f>((2/10)*100)</f>
        <v>20</v>
      </c>
      <c r="DQ3">
        <f>((1/10)*100)</f>
        <v>10</v>
      </c>
      <c r="DR3">
        <f>((6/10)*100)</f>
        <v>60</v>
      </c>
      <c r="DS3">
        <f>((2/10)*100)</f>
        <v>20</v>
      </c>
      <c r="DT3">
        <f>((5/10)*100)</f>
        <v>50</v>
      </c>
      <c r="DU3">
        <f>((0/10)*100)</f>
        <v>0</v>
      </c>
      <c r="DV3">
        <f>((0/8)*100)</f>
        <v>0</v>
      </c>
      <c r="DW3">
        <f>((5/8)*100)</f>
        <v>62.5</v>
      </c>
      <c r="DX3">
        <f>((1/8)*100)</f>
        <v>12.5</v>
      </c>
      <c r="DY3">
        <f>((6/10)*100)</f>
        <v>60</v>
      </c>
      <c r="DZ3">
        <f>((0/10)*100)</f>
        <v>0</v>
      </c>
      <c r="EA3">
        <f>((5/10)*100)</f>
        <v>50</v>
      </c>
    </row>
    <row r="4" spans="1:131" x14ac:dyDescent="0.25">
      <c r="A4">
        <v>168.69754</v>
      </c>
      <c r="B4">
        <v>5.7618070000000001</v>
      </c>
      <c r="C4">
        <v>174.15915699999999</v>
      </c>
      <c r="D4">
        <v>7.9799889999999998</v>
      </c>
      <c r="E4">
        <v>191.72209000000001</v>
      </c>
      <c r="F4">
        <v>5.6456790000000003</v>
      </c>
      <c r="G4">
        <v>171.21900199999999</v>
      </c>
      <c r="H4">
        <v>9.1961089999999999</v>
      </c>
      <c r="K4">
        <f>(12/200)</f>
        <v>0.06</v>
      </c>
      <c r="L4">
        <f>(11/200)</f>
        <v>5.5E-2</v>
      </c>
      <c r="M4">
        <f>(12/200)</f>
        <v>0.06</v>
      </c>
      <c r="N4">
        <f>(13/200)</f>
        <v>6.5000000000000002E-2</v>
      </c>
      <c r="P4">
        <f>(9/200)</f>
        <v>4.4999999999999998E-2</v>
      </c>
      <c r="Q4">
        <f>(10/200)</f>
        <v>0.05</v>
      </c>
      <c r="R4">
        <f t="shared" si="4"/>
        <v>0.04</v>
      </c>
      <c r="S4">
        <f>(8/200)</f>
        <v>0.04</v>
      </c>
      <c r="U4">
        <f>0.06+0.045</f>
        <v>0.105</v>
      </c>
      <c r="V4">
        <f>0.055+0.05</f>
        <v>0.10500000000000001</v>
      </c>
      <c r="W4">
        <f>0.06+0.04</f>
        <v>0.1</v>
      </c>
      <c r="X4">
        <f>0.065+0.04</f>
        <v>0.10500000000000001</v>
      </c>
      <c r="Z4">
        <f>SQRT((ABS($A$5-$A$4)^2+(ABS($B$5-$B$4)^2)))</f>
        <v>17.777984005363969</v>
      </c>
      <c r="AA4">
        <f>SQRT((ABS($C$5-$C$4)^2+(ABS($D$5-$D$4)^2)))</f>
        <v>19.518680718236734</v>
      </c>
      <c r="AB4">
        <f>SQRT((ABS($E$5-$E$4)^2+(ABS($F$5-$F$4)^2)))</f>
        <v>22.050769280578791</v>
      </c>
      <c r="AC4">
        <f>SQRT((ABS($G$5-$G$4)^2+(ABS($H$5-$H$4)^2)))</f>
        <v>18.822325804180505</v>
      </c>
      <c r="AJ4">
        <f>1/0.105</f>
        <v>9.5238095238095237</v>
      </c>
      <c r="AK4">
        <f>1/0.105</f>
        <v>9.5238095238095237</v>
      </c>
      <c r="AL4">
        <f>1/0.1</f>
        <v>10</v>
      </c>
      <c r="AM4">
        <f>1/0.105</f>
        <v>9.5238095238095237</v>
      </c>
      <c r="AO4">
        <f t="shared" si="0"/>
        <v>169.31413338441877</v>
      </c>
      <c r="AP4">
        <f t="shared" si="1"/>
        <v>185.89219731654032</v>
      </c>
      <c r="AQ4">
        <f t="shared" si="2"/>
        <v>220.50769280578791</v>
      </c>
      <c r="AR4">
        <f t="shared" si="3"/>
        <v>179.26024575410003</v>
      </c>
      <c r="AT4">
        <f>SUM(Z:AC)</f>
        <v>3989.979594896522</v>
      </c>
      <c r="AV4">
        <f>((0.06/0.105)*100)</f>
        <v>57.142857142857139</v>
      </c>
      <c r="AW4">
        <f>((0.055/0.105)*100)</f>
        <v>52.380952380952387</v>
      </c>
      <c r="AX4">
        <f>((0.06/0.1)*100)</f>
        <v>60</v>
      </c>
      <c r="AY4">
        <f>((0.065/0.105)*100)</f>
        <v>61.904761904761905</v>
      </c>
      <c r="BA4">
        <f>((0.045/0.105)*100)</f>
        <v>42.857142857142854</v>
      </c>
      <c r="BB4">
        <f>((0.05/0.105)*100)</f>
        <v>47.61904761904762</v>
      </c>
      <c r="BC4">
        <f>((0.04/0.1)*100)</f>
        <v>40</v>
      </c>
      <c r="BD4">
        <f>((0.04/0.105)*100)</f>
        <v>38.095238095238102</v>
      </c>
      <c r="BF4">
        <f>ABS($B$4-$D$4)</f>
        <v>2.2181819999999997</v>
      </c>
      <c r="BG4">
        <f>ABS($F$4-$H$4)</f>
        <v>3.5504299999999995</v>
      </c>
      <c r="BL4">
        <f>SQRT((ABS($A$4-$E$5)^2+(ABS($B$4-$F$5)^2)))</f>
        <v>1.6416496119199717</v>
      </c>
      <c r="BM4">
        <f>SQRT((ABS($C$4-$G$4)^2+(ABS($D$4-$H$4)^2)))</f>
        <v>3.1817384050900577</v>
      </c>
      <c r="BO4">
        <f>SQRT((ABS($A$4-$G$4)^2+(ABS($B$4-$H$4)^2)))</f>
        <v>4.2605399710186882</v>
      </c>
      <c r="BP4">
        <f>SQRT((ABS($C$4-$E$5)^2+(ABS($D$4-$F$5)^2)))</f>
        <v>5.6761651648936304</v>
      </c>
      <c r="BR4">
        <f>DEGREES(ACOS((20.8082236320318^2+22.0507692805788^2-4.9689268918205^2)/(2*20.8082236320318*22.0507692805788)))</f>
        <v>12.895888745784514</v>
      </c>
      <c r="BS4">
        <f>DEGREES(ACOS((4.9689268918205^2+18.8223258041805^2-17.9197785824321^2)/(2*4.9689268918205*18.8223258041805)))</f>
        <v>71.98421733473343</v>
      </c>
      <c r="BU4">
        <v>12</v>
      </c>
      <c r="BV4">
        <v>7</v>
      </c>
      <c r="BW4">
        <v>4</v>
      </c>
      <c r="BX4">
        <v>6</v>
      </c>
      <c r="BY4">
        <v>11</v>
      </c>
      <c r="BZ4">
        <v>7</v>
      </c>
      <c r="CA4">
        <v>4</v>
      </c>
      <c r="CB4">
        <v>3</v>
      </c>
      <c r="CC4">
        <v>12</v>
      </c>
      <c r="CD4">
        <v>3</v>
      </c>
      <c r="CE4">
        <v>4</v>
      </c>
      <c r="CF4">
        <v>10</v>
      </c>
      <c r="CG4">
        <v>13</v>
      </c>
      <c r="CH4">
        <v>6</v>
      </c>
      <c r="CI4">
        <v>3</v>
      </c>
      <c r="CJ4">
        <v>11</v>
      </c>
      <c r="CL4">
        <v>9</v>
      </c>
      <c r="CM4">
        <v>5</v>
      </c>
      <c r="CN4">
        <v>0</v>
      </c>
      <c r="CO4">
        <v>2</v>
      </c>
      <c r="CP4">
        <v>10</v>
      </c>
      <c r="CQ4">
        <v>5</v>
      </c>
      <c r="CR4">
        <v>2</v>
      </c>
      <c r="CS4">
        <v>0</v>
      </c>
      <c r="CT4">
        <v>8</v>
      </c>
      <c r="CU4">
        <v>1</v>
      </c>
      <c r="CV4">
        <v>2</v>
      </c>
      <c r="CW4">
        <v>5</v>
      </c>
      <c r="CX4">
        <v>8</v>
      </c>
      <c r="CY4">
        <v>2</v>
      </c>
      <c r="CZ4">
        <v>0</v>
      </c>
      <c r="DA4">
        <v>6</v>
      </c>
      <c r="DC4">
        <f>((7/12)*100)</f>
        <v>58.333333333333336</v>
      </c>
      <c r="DD4">
        <f>((4/12)*100)</f>
        <v>33.333333333333329</v>
      </c>
      <c r="DE4">
        <f>((6/12)*100)</f>
        <v>50</v>
      </c>
      <c r="DF4">
        <f>((7/11)*100)</f>
        <v>63.636363636363633</v>
      </c>
      <c r="DG4">
        <f>((4/11)*100)</f>
        <v>36.363636363636367</v>
      </c>
      <c r="DH4">
        <f>((3/11)*100)</f>
        <v>27.27272727272727</v>
      </c>
      <c r="DI4">
        <f>((3/12)*100)</f>
        <v>25</v>
      </c>
      <c r="DJ4">
        <f>((4/12)*100)</f>
        <v>33.333333333333329</v>
      </c>
      <c r="DK4">
        <f>((10/12)*100)</f>
        <v>83.333333333333343</v>
      </c>
      <c r="DL4">
        <f>((6/13)*100)</f>
        <v>46.153846153846153</v>
      </c>
      <c r="DM4">
        <f>((3/13)*100)</f>
        <v>23.076923076923077</v>
      </c>
      <c r="DN4">
        <f>((11/13)*100)</f>
        <v>84.615384615384613</v>
      </c>
      <c r="DP4">
        <f>((5/9)*100)</f>
        <v>55.555555555555557</v>
      </c>
      <c r="DQ4">
        <f>((0/9)*100)</f>
        <v>0</v>
      </c>
      <c r="DR4">
        <f>((2/9)*100)</f>
        <v>22.222222222222221</v>
      </c>
      <c r="DS4">
        <f>((5/10)*100)</f>
        <v>50</v>
      </c>
      <c r="DT4">
        <f>((2/10)*100)</f>
        <v>20</v>
      </c>
      <c r="DU4">
        <f>((0/10)*100)</f>
        <v>0</v>
      </c>
      <c r="DV4">
        <f>((1/8)*100)</f>
        <v>12.5</v>
      </c>
      <c r="DW4">
        <f>((2/8)*100)</f>
        <v>25</v>
      </c>
      <c r="DX4">
        <f>((5/8)*100)</f>
        <v>62.5</v>
      </c>
      <c r="DY4">
        <f>((2/8)*100)</f>
        <v>25</v>
      </c>
      <c r="DZ4">
        <f>((0/8)*100)</f>
        <v>0</v>
      </c>
      <c r="EA4">
        <f>((6/8)*100)</f>
        <v>75</v>
      </c>
    </row>
    <row r="5" spans="1:131" x14ac:dyDescent="0.25">
      <c r="A5">
        <v>150.920029</v>
      </c>
      <c r="B5">
        <v>5.8914910000000003</v>
      </c>
      <c r="C5">
        <v>154.64081199999998</v>
      </c>
      <c r="D5">
        <v>7.8655099999999996</v>
      </c>
      <c r="E5">
        <v>169.703001</v>
      </c>
      <c r="F5">
        <v>4.4640930000000001</v>
      </c>
      <c r="G5">
        <v>152.39685800000001</v>
      </c>
      <c r="H5">
        <v>9.1133810000000004</v>
      </c>
      <c r="K5">
        <f>(13/200)</f>
        <v>6.5000000000000002E-2</v>
      </c>
      <c r="L5">
        <f>(10/200)</f>
        <v>0.05</v>
      </c>
      <c r="M5">
        <f>(13/200)</f>
        <v>6.5000000000000002E-2</v>
      </c>
      <c r="N5">
        <f>(12/200)</f>
        <v>0.06</v>
      </c>
      <c r="P5">
        <f>(9/200)</f>
        <v>4.4999999999999998E-2</v>
      </c>
      <c r="Q5">
        <f>(10/200)</f>
        <v>0.05</v>
      </c>
      <c r="R5">
        <f t="shared" si="4"/>
        <v>0.04</v>
      </c>
      <c r="S5">
        <f>(10/200)</f>
        <v>0.05</v>
      </c>
      <c r="U5">
        <f>0.065+0.045</f>
        <v>0.11</v>
      </c>
      <c r="V5">
        <f>0.05+0.05</f>
        <v>0.1</v>
      </c>
      <c r="W5">
        <f>0.065+0.04</f>
        <v>0.10500000000000001</v>
      </c>
      <c r="X5">
        <f>0.06+0.05</f>
        <v>0.11</v>
      </c>
      <c r="Z5">
        <f>SQRT((ABS($A$6-$A$5)^2+(ABS($B$6-$B$5)^2)))</f>
        <v>30.107112199487389</v>
      </c>
      <c r="AA5">
        <f>SQRT((ABS($C$6-$C$5)^2+(ABS($D$6-$D$5)^2)))</f>
        <v>27.561691456096085</v>
      </c>
      <c r="AB5">
        <f>SQRT((ABS($E$6-$E$5)^2+(ABS($F$6-$F$5)^2)))</f>
        <v>17.932493330702687</v>
      </c>
      <c r="AC5">
        <f>SQRT((ABS($G$6-$G$5)^2+(ABS($H$6-$H$5)^2)))</f>
        <v>29.656609252383973</v>
      </c>
      <c r="AJ5">
        <f>1/0.11</f>
        <v>9.0909090909090917</v>
      </c>
      <c r="AK5">
        <f>1/0.1</f>
        <v>10</v>
      </c>
      <c r="AL5">
        <f>1/0.105</f>
        <v>9.5238095238095237</v>
      </c>
      <c r="AM5">
        <f>1/0.11</f>
        <v>9.0909090909090917</v>
      </c>
      <c r="AO5">
        <f t="shared" si="0"/>
        <v>273.70101999533989</v>
      </c>
      <c r="AP5">
        <f t="shared" si="1"/>
        <v>275.61691456096082</v>
      </c>
      <c r="AQ5">
        <f t="shared" si="2"/>
        <v>170.78565076859701</v>
      </c>
      <c r="AR5">
        <f t="shared" si="3"/>
        <v>269.6055386580361</v>
      </c>
      <c r="AT5" t="s">
        <v>304</v>
      </c>
      <c r="AV5">
        <f>((0.065/0.11)*100)</f>
        <v>59.090909090909093</v>
      </c>
      <c r="AW5">
        <f>((0.05/0.1)*100)</f>
        <v>50</v>
      </c>
      <c r="AX5">
        <f>((0.065/0.105)*100)</f>
        <v>61.904761904761905</v>
      </c>
      <c r="AY5">
        <f>((0.06/0.11)*100)</f>
        <v>54.54545454545454</v>
      </c>
      <c r="BA5">
        <f>((0.045/0.11)*100)</f>
        <v>40.909090909090907</v>
      </c>
      <c r="BB5">
        <f>((0.05/0.1)*100)</f>
        <v>50</v>
      </c>
      <c r="BC5">
        <f>((0.04/0.105)*100)</f>
        <v>38.095238095238102</v>
      </c>
      <c r="BD5">
        <f>((0.05/0.11)*100)</f>
        <v>45.45454545454546</v>
      </c>
      <c r="BF5">
        <f>ABS($B$5-$D$5)</f>
        <v>1.9740189999999993</v>
      </c>
      <c r="BG5">
        <f>ABS($F$5-$H$5)</f>
        <v>4.6492880000000003</v>
      </c>
      <c r="BL5">
        <f>SQRT((ABS($A$5-$E$6)^2+(ABS($B$5-$F$6)^2)))</f>
        <v>1.1414123802675296</v>
      </c>
      <c r="BM5">
        <f>SQRT((ABS($C$5-$G$5)^2+(ABS($D$5-$H$5)^2)))</f>
        <v>2.5675886716444447</v>
      </c>
      <c r="BO5">
        <f>SQRT((ABS($A$5-$G$5)^2+(ABS($B$5-$H$5)^2)))</f>
        <v>3.5442346236304711</v>
      </c>
      <c r="BP5">
        <f>SQRT((ABS($C$5-$E$6)^2+(ABS($D$5-$F$6)^2)))</f>
        <v>3.9453936563483678</v>
      </c>
      <c r="BR5">
        <f>DEGREES(ACOS((17.9197785824321^2+17.9324933307027^2-4.01557777311622^2)/(2*17.9197785824321*17.9324933307027)))</f>
        <v>12.861572077024226</v>
      </c>
      <c r="BS5">
        <f>DEGREES(ACOS((4.01557777311622^2+29.656609252384^2-29.3231804687337^2)/(2*4.01557777311622*29.656609252384)))</f>
        <v>81.357525899991003</v>
      </c>
      <c r="BU5">
        <v>13</v>
      </c>
      <c r="BV5">
        <v>6</v>
      </c>
      <c r="BW5">
        <v>5</v>
      </c>
      <c r="BX5">
        <v>5</v>
      </c>
      <c r="BY5">
        <v>10</v>
      </c>
      <c r="BZ5">
        <v>6</v>
      </c>
      <c r="CA5">
        <v>4</v>
      </c>
      <c r="CB5">
        <v>2</v>
      </c>
      <c r="CC5">
        <v>13</v>
      </c>
      <c r="CD5">
        <v>4</v>
      </c>
      <c r="CE5">
        <v>4</v>
      </c>
      <c r="CF5">
        <v>11</v>
      </c>
      <c r="CG5">
        <v>12</v>
      </c>
      <c r="CH5">
        <v>5</v>
      </c>
      <c r="CI5">
        <v>4</v>
      </c>
      <c r="CJ5">
        <v>12</v>
      </c>
      <c r="CL5">
        <v>9</v>
      </c>
      <c r="CM5">
        <v>5</v>
      </c>
      <c r="CN5">
        <v>0</v>
      </c>
      <c r="CO5">
        <v>2</v>
      </c>
      <c r="CP5">
        <v>10</v>
      </c>
      <c r="CQ5">
        <v>5</v>
      </c>
      <c r="CR5">
        <v>1</v>
      </c>
      <c r="CS5">
        <v>0</v>
      </c>
      <c r="CT5">
        <v>8</v>
      </c>
      <c r="CU5">
        <v>0</v>
      </c>
      <c r="CV5">
        <v>1</v>
      </c>
      <c r="CW5">
        <v>6</v>
      </c>
      <c r="CX5">
        <v>10</v>
      </c>
      <c r="CY5">
        <v>2</v>
      </c>
      <c r="CZ5">
        <v>2</v>
      </c>
      <c r="DA5">
        <v>8</v>
      </c>
      <c r="DC5">
        <f>((6/13)*100)</f>
        <v>46.153846153846153</v>
      </c>
      <c r="DD5">
        <f>((5/13)*100)</f>
        <v>38.461538461538467</v>
      </c>
      <c r="DE5">
        <f>((5/13)*100)</f>
        <v>38.461538461538467</v>
      </c>
      <c r="DF5">
        <f>((6/10)*100)</f>
        <v>60</v>
      </c>
      <c r="DG5">
        <f>((4/10)*100)</f>
        <v>40</v>
      </c>
      <c r="DH5">
        <f>((2/10)*100)</f>
        <v>20</v>
      </c>
      <c r="DI5">
        <f>((4/13)*100)</f>
        <v>30.76923076923077</v>
      </c>
      <c r="DJ5">
        <f>((4/13)*100)</f>
        <v>30.76923076923077</v>
      </c>
      <c r="DK5">
        <f>((11/13)*100)</f>
        <v>84.615384615384613</v>
      </c>
      <c r="DL5">
        <f>((5/12)*100)</f>
        <v>41.666666666666671</v>
      </c>
      <c r="DM5">
        <f>((4/12)*100)</f>
        <v>33.333333333333329</v>
      </c>
      <c r="DN5">
        <f>((12/12)*100)</f>
        <v>100</v>
      </c>
      <c r="DP5">
        <f>((5/9)*100)</f>
        <v>55.555555555555557</v>
      </c>
      <c r="DQ5">
        <f>((0/9)*100)</f>
        <v>0</v>
      </c>
      <c r="DR5">
        <f>((2/9)*100)</f>
        <v>22.222222222222221</v>
      </c>
      <c r="DS5">
        <f>((5/10)*100)</f>
        <v>50</v>
      </c>
      <c r="DT5">
        <f>((1/10)*100)</f>
        <v>10</v>
      </c>
      <c r="DU5">
        <f>((0/10)*100)</f>
        <v>0</v>
      </c>
      <c r="DV5">
        <f>((0/8)*100)</f>
        <v>0</v>
      </c>
      <c r="DW5">
        <f>((1/8)*100)</f>
        <v>12.5</v>
      </c>
      <c r="DX5">
        <f>((6/8)*100)</f>
        <v>75</v>
      </c>
      <c r="DY5">
        <f>((2/10)*100)</f>
        <v>20</v>
      </c>
      <c r="DZ5">
        <f>((2/10)*100)</f>
        <v>20</v>
      </c>
      <c r="EA5">
        <f>((8/10)*100)</f>
        <v>80</v>
      </c>
    </row>
    <row r="6" spans="1:131" x14ac:dyDescent="0.25">
      <c r="A6">
        <v>120.818018</v>
      </c>
      <c r="B6">
        <v>6.4456920000000002</v>
      </c>
      <c r="C6">
        <v>127.079683</v>
      </c>
      <c r="D6">
        <v>8.0415899999999993</v>
      </c>
      <c r="E6">
        <v>151.78343699999999</v>
      </c>
      <c r="F6">
        <v>5.144933</v>
      </c>
      <c r="G6">
        <v>122.740343</v>
      </c>
      <c r="H6">
        <v>9.1881500000000003</v>
      </c>
      <c r="K6">
        <f>(14/200)</f>
        <v>7.0000000000000007E-2</v>
      </c>
      <c r="L6">
        <f>(12/200)</f>
        <v>0.06</v>
      </c>
      <c r="M6">
        <f>(15/200)</f>
        <v>7.4999999999999997E-2</v>
      </c>
      <c r="N6">
        <f>(11/200)</f>
        <v>5.5E-2</v>
      </c>
      <c r="P6">
        <f>(9/200)</f>
        <v>4.4999999999999998E-2</v>
      </c>
      <c r="Q6">
        <f>(10/200)</f>
        <v>0.05</v>
      </c>
      <c r="R6">
        <f t="shared" si="4"/>
        <v>0.04</v>
      </c>
      <c r="S6">
        <f>(10/200)</f>
        <v>0.05</v>
      </c>
      <c r="U6">
        <f>0.07+0.045</f>
        <v>0.115</v>
      </c>
      <c r="V6">
        <f>0.06+0.05</f>
        <v>0.11</v>
      </c>
      <c r="W6">
        <f>0.075+0.04</f>
        <v>0.11499999999999999</v>
      </c>
      <c r="X6">
        <f>0.055+0.05</f>
        <v>0.10500000000000001</v>
      </c>
      <c r="Z6">
        <f>SQRT((ABS($A$7-$A$6)^2+(ABS($B$7-$B$6)^2)))</f>
        <v>24.29688583598714</v>
      </c>
      <c r="AA6">
        <f>SQRT((ABS($C$7-$C$6)^2+(ABS($D$7-$D$6)^2)))</f>
        <v>23.285708843865255</v>
      </c>
      <c r="AB6">
        <f>SQRT((ABS($E$7-$E$6)^2+(ABS($F$7-$F$6)^2)))</f>
        <v>31.457766756969399</v>
      </c>
      <c r="AC6">
        <f>SQRT((ABS($G$7-$G$6)^2+(ABS($H$7-$H$6)^2)))</f>
        <v>22.652156762882282</v>
      </c>
      <c r="AJ6">
        <f>1/0.115</f>
        <v>8.695652173913043</v>
      </c>
      <c r="AK6">
        <f>1/0.11</f>
        <v>9.0909090909090917</v>
      </c>
      <c r="AL6">
        <f>1/0.115</f>
        <v>8.695652173913043</v>
      </c>
      <c r="AM6">
        <f>1/0.105</f>
        <v>9.5238095238095237</v>
      </c>
      <c r="AO6">
        <f t="shared" si="0"/>
        <v>211.27726813901862</v>
      </c>
      <c r="AP6">
        <f t="shared" si="1"/>
        <v>211.68826221695687</v>
      </c>
      <c r="AQ6">
        <f t="shared" si="2"/>
        <v>273.54579788669042</v>
      </c>
      <c r="AR6">
        <f t="shared" si="3"/>
        <v>215.73482631316458</v>
      </c>
      <c r="AT6">
        <f>SUM(U:X)</f>
        <v>17.785</v>
      </c>
      <c r="AV6">
        <f>((0.07/0.115)*100)</f>
        <v>60.869565217391312</v>
      </c>
      <c r="AW6">
        <f>((0.06/0.11)*100)</f>
        <v>54.54545454545454</v>
      </c>
      <c r="AX6">
        <f>((0.075/0.115)*100)</f>
        <v>65.217391304347814</v>
      </c>
      <c r="AY6">
        <f>((0.055/0.105)*100)</f>
        <v>52.380952380952387</v>
      </c>
      <c r="BA6">
        <f>((0.045/0.115)*100)</f>
        <v>39.130434782608688</v>
      </c>
      <c r="BB6">
        <f>((0.05/0.11)*100)</f>
        <v>45.45454545454546</v>
      </c>
      <c r="BC6">
        <f>((0.04/0.115)*100)</f>
        <v>34.782608695652172</v>
      </c>
      <c r="BD6">
        <f>((0.05/0.105)*100)</f>
        <v>47.61904761904762</v>
      </c>
      <c r="BF6">
        <f>ABS($B$6-$D$6)</f>
        <v>1.5958979999999992</v>
      </c>
      <c r="BG6">
        <f>ABS($F$6-$H$6)</f>
        <v>4.0432170000000003</v>
      </c>
      <c r="BL6">
        <f>SQRT((ABS($A$6-$E$7)^2+(ABS($B$6-$F$7)^2)))</f>
        <v>1.5177547696014617</v>
      </c>
      <c r="BM6">
        <f>SQRT((ABS($C$6-$G$6)^2+(ABS($D$6-$H$6)^2)))</f>
        <v>4.4882592916630903</v>
      </c>
      <c r="BO6">
        <f>SQRT((ABS($A$6-$G$6)^2+(ABS($B$6-$H$6)^2)))</f>
        <v>3.3490908150405541</v>
      </c>
      <c r="BP6">
        <f>SQRT((ABS($C$6-$E$7)^2+(ABS($D$6-$F$7)^2)))</f>
        <v>7.4029611460350715</v>
      </c>
      <c r="BR6">
        <f>DEGREES(ACOS((29.3231804687337^2+31.4577667569694^2-4.82565035434448^2)/(2*29.3231804687337*31.4577667569694)))</f>
        <v>8.1713778929335259</v>
      </c>
      <c r="BS6">
        <f>DEGREES(ACOS((4.82565035434448^2+22.6521567628823^2-20.8564441071051^2)/(2*4.82565035434448*22.6521567628823)))</f>
        <v>62.361909128234856</v>
      </c>
      <c r="BU6">
        <v>14</v>
      </c>
      <c r="BV6">
        <v>6</v>
      </c>
      <c r="BW6">
        <v>6</v>
      </c>
      <c r="BX6">
        <v>6</v>
      </c>
      <c r="BY6">
        <v>12</v>
      </c>
      <c r="BZ6">
        <v>6</v>
      </c>
      <c r="CA6">
        <v>7</v>
      </c>
      <c r="CB6">
        <v>4</v>
      </c>
      <c r="CC6">
        <v>15</v>
      </c>
      <c r="CD6">
        <v>6</v>
      </c>
      <c r="CE6">
        <v>7</v>
      </c>
      <c r="CF6">
        <v>12</v>
      </c>
      <c r="CG6">
        <v>11</v>
      </c>
      <c r="CH6">
        <v>6</v>
      </c>
      <c r="CI6">
        <v>3</v>
      </c>
      <c r="CJ6">
        <v>10</v>
      </c>
      <c r="CL6">
        <v>9</v>
      </c>
      <c r="CM6">
        <v>3</v>
      </c>
      <c r="CN6">
        <v>0</v>
      </c>
      <c r="CO6">
        <v>2</v>
      </c>
      <c r="CP6">
        <v>10</v>
      </c>
      <c r="CQ6">
        <v>3</v>
      </c>
      <c r="CR6">
        <v>2</v>
      </c>
      <c r="CS6">
        <v>2</v>
      </c>
      <c r="CT6">
        <v>8</v>
      </c>
      <c r="CU6">
        <v>0</v>
      </c>
      <c r="CV6">
        <v>2</v>
      </c>
      <c r="CW6">
        <v>8</v>
      </c>
      <c r="CX6">
        <v>10</v>
      </c>
      <c r="CY6">
        <v>2</v>
      </c>
      <c r="CZ6">
        <v>2</v>
      </c>
      <c r="DA6">
        <v>7</v>
      </c>
      <c r="DC6">
        <f>((6/14)*100)</f>
        <v>42.857142857142854</v>
      </c>
      <c r="DD6">
        <f>((6/14)*100)</f>
        <v>42.857142857142854</v>
      </c>
      <c r="DE6">
        <f>((6/14)*100)</f>
        <v>42.857142857142854</v>
      </c>
      <c r="DF6">
        <f>((6/12)*100)</f>
        <v>50</v>
      </c>
      <c r="DG6">
        <f>((7/12)*100)</f>
        <v>58.333333333333336</v>
      </c>
      <c r="DH6">
        <f>((4/12)*100)</f>
        <v>33.333333333333329</v>
      </c>
      <c r="DI6">
        <f>((6/15)*100)</f>
        <v>40</v>
      </c>
      <c r="DJ6">
        <f>((7/15)*100)</f>
        <v>46.666666666666664</v>
      </c>
      <c r="DK6">
        <f>((12/15)*100)</f>
        <v>80</v>
      </c>
      <c r="DL6">
        <f>((6/11)*100)</f>
        <v>54.54545454545454</v>
      </c>
      <c r="DM6">
        <f>((3/11)*100)</f>
        <v>27.27272727272727</v>
      </c>
      <c r="DN6">
        <f>((10/11)*100)</f>
        <v>90.909090909090907</v>
      </c>
      <c r="DP6">
        <f>((3/9)*100)</f>
        <v>33.333333333333329</v>
      </c>
      <c r="DQ6">
        <f>((0/9)*100)</f>
        <v>0</v>
      </c>
      <c r="DR6">
        <f>((2/9)*100)</f>
        <v>22.222222222222221</v>
      </c>
      <c r="DS6">
        <f>((3/10)*100)</f>
        <v>30</v>
      </c>
      <c r="DT6">
        <f>((2/10)*100)</f>
        <v>20</v>
      </c>
      <c r="DU6">
        <f>((2/10)*100)</f>
        <v>20</v>
      </c>
      <c r="DV6">
        <f>((0/8)*100)</f>
        <v>0</v>
      </c>
      <c r="DW6">
        <f>((2/8)*100)</f>
        <v>25</v>
      </c>
      <c r="DX6">
        <f>((8/8)*100)</f>
        <v>100</v>
      </c>
      <c r="DY6">
        <f>((2/10)*100)</f>
        <v>20</v>
      </c>
      <c r="DZ6">
        <f>((2/10)*100)</f>
        <v>20</v>
      </c>
      <c r="EA6">
        <f>((7/10)*100)</f>
        <v>70</v>
      </c>
    </row>
    <row r="7" spans="1:131" x14ac:dyDescent="0.25">
      <c r="A7">
        <v>96.544931000000005</v>
      </c>
      <c r="B7">
        <v>7.5208240000000002</v>
      </c>
      <c r="C7">
        <v>103.84409900000001</v>
      </c>
      <c r="D7">
        <v>9.5686370000000007</v>
      </c>
      <c r="E7">
        <v>120.32596000000001</v>
      </c>
      <c r="F7">
        <v>5.0099140000000002</v>
      </c>
      <c r="G7">
        <v>100.10778000000001</v>
      </c>
      <c r="H7">
        <v>10.130115</v>
      </c>
      <c r="K7">
        <f>(12/200)</f>
        <v>0.06</v>
      </c>
      <c r="L7">
        <f>(13/200)</f>
        <v>6.5000000000000002E-2</v>
      </c>
      <c r="M7">
        <f>(13/200)</f>
        <v>6.5000000000000002E-2</v>
      </c>
      <c r="N7">
        <f>(12/200)</f>
        <v>0.06</v>
      </c>
      <c r="P7">
        <f>(8/200)</f>
        <v>0.04</v>
      </c>
      <c r="Q7">
        <f>(10/200)</f>
        <v>0.05</v>
      </c>
      <c r="R7">
        <f t="shared" si="4"/>
        <v>0.04</v>
      </c>
      <c r="S7">
        <f>(10/200)</f>
        <v>0.05</v>
      </c>
      <c r="U7">
        <f>0.06+0.04</f>
        <v>0.1</v>
      </c>
      <c r="V7">
        <f>0.065+0.05</f>
        <v>0.115</v>
      </c>
      <c r="W7">
        <f>0.065+0.04</f>
        <v>0.10500000000000001</v>
      </c>
      <c r="X7">
        <f>0.06+0.05</f>
        <v>0.11</v>
      </c>
      <c r="Z7">
        <f>SQRT((ABS($A$8-$A$7)^2+(ABS($B$8-$B$7)^2)))</f>
        <v>20.205491796828898</v>
      </c>
      <c r="AA7">
        <f>SQRT((ABS($C$8-$C$7)^2+(ABS($D$8-$D$7)^2)))</f>
        <v>23.215266290203207</v>
      </c>
      <c r="AB7">
        <f>SQRT((ABS($E$8-$E$7)^2+(ABS($F$8-$F$7)^2)))</f>
        <v>23.179611648426086</v>
      </c>
      <c r="AC7">
        <f>SQRT((ABS($G$8-$G$7)^2+(ABS($H$8-$H$7)^2)))</f>
        <v>22.412495327778579</v>
      </c>
      <c r="AJ7">
        <f>1/0.1</f>
        <v>10</v>
      </c>
      <c r="AK7">
        <f>1/0.115</f>
        <v>8.695652173913043</v>
      </c>
      <c r="AL7">
        <f>1/0.105</f>
        <v>9.5238095238095237</v>
      </c>
      <c r="AM7">
        <f>1/0.11</f>
        <v>9.0909090909090917</v>
      </c>
      <c r="AO7">
        <f t="shared" si="0"/>
        <v>202.05491796828898</v>
      </c>
      <c r="AP7">
        <f t="shared" si="1"/>
        <v>201.87188078437569</v>
      </c>
      <c r="AQ7">
        <f t="shared" si="2"/>
        <v>220.75820617548652</v>
      </c>
      <c r="AR7">
        <f t="shared" si="3"/>
        <v>203.74995752525982</v>
      </c>
      <c r="AV7">
        <f>((0.06/0.1)*100)</f>
        <v>60</v>
      </c>
      <c r="AW7">
        <f>((0.065/0.115)*100)</f>
        <v>56.521739130434781</v>
      </c>
      <c r="AX7">
        <f>((0.065/0.105)*100)</f>
        <v>61.904761904761905</v>
      </c>
      <c r="AY7">
        <f>((0.06/0.11)*100)</f>
        <v>54.54545454545454</v>
      </c>
      <c r="BA7">
        <f>((0.04/0.1)*100)</f>
        <v>40</v>
      </c>
      <c r="BB7">
        <f>((0.05/0.115)*100)</f>
        <v>43.478260869565219</v>
      </c>
      <c r="BC7">
        <f>((0.04/0.105)*100)</f>
        <v>38.095238095238102</v>
      </c>
      <c r="BD7">
        <f>((0.05/0.11)*100)</f>
        <v>45.45454545454546</v>
      </c>
      <c r="BF7">
        <f>ABS($B$7-$D$7)</f>
        <v>2.0478130000000005</v>
      </c>
      <c r="BG7">
        <f>ABS($F$7-$H$7)</f>
        <v>5.1202009999999998</v>
      </c>
      <c r="BL7">
        <f>SQRT((ABS($A$7-$E$8)^2+(ABS($B$7-$F$8)^2)))</f>
        <v>1.2499106960663229</v>
      </c>
      <c r="BM7">
        <f>SQRT((ABS($C$7-$G$7)^2+(ABS($D$7-$H$7)^2)))</f>
        <v>3.7782717231884031</v>
      </c>
      <c r="BO7">
        <f>SQRT((ABS($A$7-$G$7)^2+(ABS($B$7-$H$7)^2)))</f>
        <v>4.4161400022510602</v>
      </c>
      <c r="BP7">
        <f>SQRT((ABS($C$7-$E$8)^2+(ABS($D$7-$F$8)^2)))</f>
        <v>7.3471928759724374</v>
      </c>
      <c r="BR7">
        <f>DEGREES(ACOS((20.8564441071051^2+23.1796116484261^2-4.69497485079324^2)/(2*20.8564441071051*23.1796116484261)))</f>
        <v>10.646950734618949</v>
      </c>
      <c r="BS7">
        <f>DEGREES(ACOS((4.69497485079324^2+22.4124953277786^2-19.7519627454726^2)/(2*4.69497485079324*22.4124953277786)))</f>
        <v>50.373346211582366</v>
      </c>
      <c r="BU7">
        <v>12</v>
      </c>
      <c r="BV7">
        <v>7</v>
      </c>
      <c r="BW7">
        <v>4</v>
      </c>
      <c r="BX7">
        <v>5</v>
      </c>
      <c r="BY7">
        <v>13</v>
      </c>
      <c r="BZ7">
        <v>7</v>
      </c>
      <c r="CA7">
        <v>6</v>
      </c>
      <c r="CB7">
        <v>3</v>
      </c>
      <c r="CC7">
        <v>13</v>
      </c>
      <c r="CD7">
        <v>5</v>
      </c>
      <c r="CE7">
        <v>6</v>
      </c>
      <c r="CF7">
        <v>10</v>
      </c>
      <c r="CG7">
        <v>12</v>
      </c>
      <c r="CH7">
        <v>5</v>
      </c>
      <c r="CI7">
        <v>3</v>
      </c>
      <c r="CJ7">
        <v>11</v>
      </c>
      <c r="CL7">
        <v>8</v>
      </c>
      <c r="CM7">
        <v>2</v>
      </c>
      <c r="CN7">
        <v>0</v>
      </c>
      <c r="CO7">
        <v>3</v>
      </c>
      <c r="CP7">
        <v>10</v>
      </c>
      <c r="CQ7">
        <v>2</v>
      </c>
      <c r="CR7">
        <v>3</v>
      </c>
      <c r="CS7">
        <v>2</v>
      </c>
      <c r="CT7">
        <v>8</v>
      </c>
      <c r="CU7">
        <v>0</v>
      </c>
      <c r="CV7">
        <v>3</v>
      </c>
      <c r="CW7">
        <v>7</v>
      </c>
      <c r="CX7">
        <v>10</v>
      </c>
      <c r="CY7">
        <v>3</v>
      </c>
      <c r="CZ7">
        <v>0</v>
      </c>
      <c r="DA7">
        <v>7</v>
      </c>
      <c r="DC7">
        <f>((7/12)*100)</f>
        <v>58.333333333333336</v>
      </c>
      <c r="DD7">
        <f>((4/12)*100)</f>
        <v>33.333333333333329</v>
      </c>
      <c r="DE7">
        <f>((5/12)*100)</f>
        <v>41.666666666666671</v>
      </c>
      <c r="DF7">
        <f>((7/13)*100)</f>
        <v>53.846153846153847</v>
      </c>
      <c r="DG7">
        <f>((6/13)*100)</f>
        <v>46.153846153846153</v>
      </c>
      <c r="DH7">
        <f>((3/13)*100)</f>
        <v>23.076923076923077</v>
      </c>
      <c r="DI7">
        <f>((5/13)*100)</f>
        <v>38.461538461538467</v>
      </c>
      <c r="DJ7">
        <f>((6/13)*100)</f>
        <v>46.153846153846153</v>
      </c>
      <c r="DK7">
        <f>((10/13)*100)</f>
        <v>76.923076923076934</v>
      </c>
      <c r="DL7">
        <f>((5/12)*100)</f>
        <v>41.666666666666671</v>
      </c>
      <c r="DM7">
        <f>((3/12)*100)</f>
        <v>25</v>
      </c>
      <c r="DN7">
        <f>((11/12)*100)</f>
        <v>91.666666666666657</v>
      </c>
      <c r="DP7">
        <f>((2/8)*100)</f>
        <v>25</v>
      </c>
      <c r="DQ7">
        <f>((0/8)*100)</f>
        <v>0</v>
      </c>
      <c r="DR7">
        <f>((3/8)*100)</f>
        <v>37.5</v>
      </c>
      <c r="DS7">
        <f>((2/10)*100)</f>
        <v>20</v>
      </c>
      <c r="DT7">
        <f>((3/10)*100)</f>
        <v>30</v>
      </c>
      <c r="DU7">
        <f>((2/10)*100)</f>
        <v>20</v>
      </c>
      <c r="DV7">
        <f>((0/8)*100)</f>
        <v>0</v>
      </c>
      <c r="DW7">
        <f>((3/8)*100)</f>
        <v>37.5</v>
      </c>
      <c r="DX7">
        <f>((7/8)*100)</f>
        <v>87.5</v>
      </c>
      <c r="DY7">
        <f>((3/10)*100)</f>
        <v>30</v>
      </c>
      <c r="DZ7">
        <f>((0/10)*100)</f>
        <v>0</v>
      </c>
      <c r="EA7">
        <f>((7/10)*100)</f>
        <v>70</v>
      </c>
    </row>
    <row r="8" spans="1:131" x14ac:dyDescent="0.25">
      <c r="A8">
        <v>76.34685300000001</v>
      </c>
      <c r="B8">
        <v>6.9735180000000003</v>
      </c>
      <c r="C8">
        <v>80.630890000000008</v>
      </c>
      <c r="D8">
        <v>9.2595790000000004</v>
      </c>
      <c r="E8">
        <v>97.191185000000004</v>
      </c>
      <c r="F8">
        <v>6.4509489999999996</v>
      </c>
      <c r="G8">
        <v>77.700379000000012</v>
      </c>
      <c r="H8">
        <v>9.6522790000000001</v>
      </c>
      <c r="K8">
        <f>(12/200)</f>
        <v>0.06</v>
      </c>
      <c r="L8">
        <f>(11/200)</f>
        <v>5.5E-2</v>
      </c>
      <c r="M8">
        <f>(12/200)</f>
        <v>0.06</v>
      </c>
      <c r="N8">
        <f>(12/200)</f>
        <v>0.06</v>
      </c>
      <c r="P8">
        <f>(9/200)</f>
        <v>4.4999999999999998E-2</v>
      </c>
      <c r="Q8">
        <f>(9/200)</f>
        <v>4.4999999999999998E-2</v>
      </c>
      <c r="R8">
        <f t="shared" si="4"/>
        <v>0.04</v>
      </c>
      <c r="S8">
        <f>(9/200)</f>
        <v>4.4999999999999998E-2</v>
      </c>
      <c r="U8">
        <f>0.06+0.045</f>
        <v>0.105</v>
      </c>
      <c r="V8">
        <f>0.055+0.045</f>
        <v>0.1</v>
      </c>
      <c r="W8">
        <f>0.06+0.04</f>
        <v>0.1</v>
      </c>
      <c r="X8">
        <f>0.06+0.045</f>
        <v>0.105</v>
      </c>
      <c r="Z8">
        <f>SQRT((ABS($A$9-$A$8)^2+(ABS($B$9-$B$8)^2)))</f>
        <v>21.312645745201934</v>
      </c>
      <c r="AA8">
        <f>SQRT((ABS($C$9-$C$8)^2+(ABS($D$9-$D$8)^2)))</f>
        <v>19.697283575728711</v>
      </c>
      <c r="AB8">
        <f>SQRT((ABS($E$9-$E$8)^2+(ABS($F$9-$F$8)^2)))</f>
        <v>20.54526596978528</v>
      </c>
      <c r="AC8">
        <f>SQRT((ABS($G$9-$G$8)^2+(ABS($H$9-$H$8)^2)))</f>
        <v>22.335958036172283</v>
      </c>
      <c r="AJ8">
        <f>1/0.105</f>
        <v>9.5238095238095237</v>
      </c>
      <c r="AK8">
        <f>1/0.1</f>
        <v>10</v>
      </c>
      <c r="AL8">
        <f>1/0.1</f>
        <v>10</v>
      </c>
      <c r="AM8">
        <f>1/0.105</f>
        <v>9.5238095238095237</v>
      </c>
      <c r="AO8">
        <f t="shared" si="0"/>
        <v>202.97757852573272</v>
      </c>
      <c r="AP8">
        <f t="shared" si="1"/>
        <v>196.9728357572871</v>
      </c>
      <c r="AQ8">
        <f t="shared" si="2"/>
        <v>205.45265969785279</v>
      </c>
      <c r="AR8">
        <f t="shared" si="3"/>
        <v>212.72340986830747</v>
      </c>
      <c r="AV8">
        <f>((0.06/0.105)*100)</f>
        <v>57.142857142857139</v>
      </c>
      <c r="AW8">
        <f>((0.055/0.1)*100)</f>
        <v>54.999999999999993</v>
      </c>
      <c r="AX8">
        <f>((0.06/0.1)*100)</f>
        <v>60</v>
      </c>
      <c r="AY8">
        <f>((0.06/0.105)*100)</f>
        <v>57.142857142857139</v>
      </c>
      <c r="BA8">
        <f>((0.045/0.105)*100)</f>
        <v>42.857142857142854</v>
      </c>
      <c r="BB8">
        <f>((0.045/0.1)*100)</f>
        <v>44.999999999999993</v>
      </c>
      <c r="BC8">
        <f>((0.04/0.1)*100)</f>
        <v>40</v>
      </c>
      <c r="BD8">
        <f>((0.045/0.105)*100)</f>
        <v>42.857142857142854</v>
      </c>
      <c r="BF8">
        <f>ABS($B$8-$D$8)</f>
        <v>2.2860610000000001</v>
      </c>
      <c r="BG8">
        <f>ABS($F$8-$H$8)</f>
        <v>3.2013300000000005</v>
      </c>
      <c r="BL8">
        <f>SQRT((ABS($A$8-$E$9)^2+(ABS($B$8-$F$9)^2)))</f>
        <v>1.3444435669227612</v>
      </c>
      <c r="BM8">
        <f>SQRT((ABS($C$8-$G$8)^2+(ABS($D$8-$H$8)^2)))</f>
        <v>2.956705601023033</v>
      </c>
      <c r="BO8">
        <f>SQRT((ABS($A$8-$G$8)^2+(ABS($B$8-$H$8)^2)))</f>
        <v>3.0012985735839419</v>
      </c>
      <c r="BP8">
        <f>SQRT((ABS($C$8-$E$9)^2+(ABS($D$8-$F$9)^2)))</f>
        <v>5.3546819429207968</v>
      </c>
      <c r="BR8">
        <f>DEGREES(ACOS((19.7519627454726^2+20.5452659697853^2-4.11931616035732^2)/(2*19.7519627454726*20.5452659697853)))</f>
        <v>11.51625964157448</v>
      </c>
      <c r="BS8">
        <f>DEGREES(ACOS((4.11931616035732^2+22.3359580361723^2-21.5950206008841^2)/(2*4.11931616035732*22.3359580361723)))</f>
        <v>74.389379360002081</v>
      </c>
      <c r="BU8">
        <v>12</v>
      </c>
      <c r="BV8">
        <v>6</v>
      </c>
      <c r="BW8">
        <v>4</v>
      </c>
      <c r="BX8">
        <v>5</v>
      </c>
      <c r="BY8">
        <v>11</v>
      </c>
      <c r="BZ8">
        <v>6</v>
      </c>
      <c r="CA8">
        <v>4</v>
      </c>
      <c r="CB8">
        <v>3</v>
      </c>
      <c r="CC8">
        <v>12</v>
      </c>
      <c r="CD8">
        <v>4</v>
      </c>
      <c r="CE8">
        <v>4</v>
      </c>
      <c r="CF8">
        <v>11</v>
      </c>
      <c r="CG8">
        <v>12</v>
      </c>
      <c r="CH8">
        <v>5</v>
      </c>
      <c r="CI8">
        <v>3</v>
      </c>
      <c r="CJ8">
        <v>11</v>
      </c>
      <c r="CL8">
        <v>9</v>
      </c>
      <c r="CM8">
        <v>4</v>
      </c>
      <c r="CN8">
        <v>1</v>
      </c>
      <c r="CO8">
        <v>2</v>
      </c>
      <c r="CP8">
        <v>9</v>
      </c>
      <c r="CQ8">
        <v>4</v>
      </c>
      <c r="CR8">
        <v>1</v>
      </c>
      <c r="CS8">
        <v>0</v>
      </c>
      <c r="CT8">
        <v>8</v>
      </c>
      <c r="CU8">
        <v>0</v>
      </c>
      <c r="CV8">
        <v>1</v>
      </c>
      <c r="CW8">
        <v>7</v>
      </c>
      <c r="CX8">
        <v>9</v>
      </c>
      <c r="CY8">
        <v>2</v>
      </c>
      <c r="CZ8">
        <v>1</v>
      </c>
      <c r="DA8">
        <v>8</v>
      </c>
      <c r="DC8">
        <f>((6/12)*100)</f>
        <v>50</v>
      </c>
      <c r="DD8">
        <f>((4/12)*100)</f>
        <v>33.333333333333329</v>
      </c>
      <c r="DE8">
        <f>((5/12)*100)</f>
        <v>41.666666666666671</v>
      </c>
      <c r="DF8">
        <f>((6/11)*100)</f>
        <v>54.54545454545454</v>
      </c>
      <c r="DG8">
        <f>((4/11)*100)</f>
        <v>36.363636363636367</v>
      </c>
      <c r="DH8">
        <f>((3/11)*100)</f>
        <v>27.27272727272727</v>
      </c>
      <c r="DI8">
        <f>((4/12)*100)</f>
        <v>33.333333333333329</v>
      </c>
      <c r="DJ8">
        <f>((4/12)*100)</f>
        <v>33.333333333333329</v>
      </c>
      <c r="DK8">
        <f>((11/12)*100)</f>
        <v>91.666666666666657</v>
      </c>
      <c r="DL8">
        <f>((5/12)*100)</f>
        <v>41.666666666666671</v>
      </c>
      <c r="DM8">
        <f>((3/12)*100)</f>
        <v>25</v>
      </c>
      <c r="DN8">
        <f>((11/12)*100)</f>
        <v>91.666666666666657</v>
      </c>
      <c r="DP8">
        <f>((4/9)*100)</f>
        <v>44.444444444444443</v>
      </c>
      <c r="DQ8">
        <f>((1/9)*100)</f>
        <v>11.111111111111111</v>
      </c>
      <c r="DR8">
        <f>((2/9)*100)</f>
        <v>22.222222222222221</v>
      </c>
      <c r="DS8">
        <f>((4/9)*100)</f>
        <v>44.444444444444443</v>
      </c>
      <c r="DT8">
        <f>((1/9)*100)</f>
        <v>11.111111111111111</v>
      </c>
      <c r="DU8">
        <f>((0/9)*100)</f>
        <v>0</v>
      </c>
      <c r="DV8">
        <f>((0/8)*100)</f>
        <v>0</v>
      </c>
      <c r="DW8">
        <f>((1/8)*100)</f>
        <v>12.5</v>
      </c>
      <c r="DX8">
        <f>((7/8)*100)</f>
        <v>87.5</v>
      </c>
      <c r="DY8">
        <f>((2/9)*100)</f>
        <v>22.222222222222221</v>
      </c>
      <c r="DZ8">
        <f>((1/9)*100)</f>
        <v>11.111111111111111</v>
      </c>
      <c r="EA8">
        <f>((8/9)*100)</f>
        <v>88.888888888888886</v>
      </c>
    </row>
    <row r="9" spans="1:131" x14ac:dyDescent="0.25">
      <c r="A9">
        <v>55.058788000000007</v>
      </c>
      <c r="B9">
        <v>5.9502110000000004</v>
      </c>
      <c r="C9">
        <v>60.957786000000006</v>
      </c>
      <c r="D9">
        <v>8.2838949999999993</v>
      </c>
      <c r="E9">
        <v>76.660909000000004</v>
      </c>
      <c r="F9">
        <v>5.6662699999999999</v>
      </c>
      <c r="G9">
        <v>55.367786000000009</v>
      </c>
      <c r="H9">
        <v>9.2645789999999995</v>
      </c>
      <c r="K9">
        <f>(11/200)</f>
        <v>5.5E-2</v>
      </c>
      <c r="L9">
        <f>(11/200)</f>
        <v>5.5E-2</v>
      </c>
      <c r="M9">
        <f>(13/200)</f>
        <v>6.5000000000000002E-2</v>
      </c>
      <c r="N9">
        <f>(13/200)</f>
        <v>6.5000000000000002E-2</v>
      </c>
      <c r="P9">
        <f>(9/200)</f>
        <v>4.4999999999999998E-2</v>
      </c>
      <c r="Q9">
        <f>(10/200)</f>
        <v>0.05</v>
      </c>
      <c r="R9">
        <f>(9/200)</f>
        <v>4.4999999999999998E-2</v>
      </c>
      <c r="S9">
        <f>(10/200)</f>
        <v>0.05</v>
      </c>
      <c r="U9">
        <f>0.055+0.045</f>
        <v>0.1</v>
      </c>
      <c r="V9">
        <f>0.055+0.05</f>
        <v>0.10500000000000001</v>
      </c>
      <c r="W9">
        <f>0.065+0.045</f>
        <v>0.11</v>
      </c>
      <c r="X9">
        <f>0.065+0.05</f>
        <v>0.115</v>
      </c>
      <c r="Z9">
        <f>SQRT((ABS($A$10-$A$9)^2+(ABS($B$10-$B$9)^2)))</f>
        <v>24.168985932879561</v>
      </c>
      <c r="AA9">
        <f>SQRT((ABS($C$10-$C$9)^2+(ABS($D$10-$D$9)^2)))</f>
        <v>23.66493357565038</v>
      </c>
      <c r="AB9">
        <f>SQRT((ABS($E$10-$E$9)^2+(ABS($F$10-$F$9)^2)))</f>
        <v>23.006539292301913</v>
      </c>
      <c r="AC9">
        <f>SQRT((ABS($G$10-$G$9)^2+(ABS($H$10-$H$9)^2)))</f>
        <v>25.148659473534746</v>
      </c>
      <c r="AJ9">
        <f>1/0.1</f>
        <v>10</v>
      </c>
      <c r="AK9">
        <f>1/0.105</f>
        <v>9.5238095238095237</v>
      </c>
      <c r="AL9">
        <f>1/0.11</f>
        <v>9.0909090909090917</v>
      </c>
      <c r="AM9">
        <f>1/0.115</f>
        <v>8.695652173913043</v>
      </c>
      <c r="AO9">
        <f t="shared" si="0"/>
        <v>241.68985932879559</v>
      </c>
      <c r="AP9">
        <f t="shared" si="1"/>
        <v>225.38031976809884</v>
      </c>
      <c r="AQ9">
        <f t="shared" si="2"/>
        <v>209.15035720274466</v>
      </c>
      <c r="AR9">
        <f t="shared" si="3"/>
        <v>218.68399542204125</v>
      </c>
      <c r="AV9">
        <f>((0.055/0.1)*100)</f>
        <v>54.999999999999993</v>
      </c>
      <c r="AW9">
        <f>((0.055/0.105)*100)</f>
        <v>52.380952380952387</v>
      </c>
      <c r="AX9">
        <f>((0.065/0.11)*100)</f>
        <v>59.090909090909093</v>
      </c>
      <c r="AY9">
        <f>((0.065/0.115)*100)</f>
        <v>56.521739130434781</v>
      </c>
      <c r="BA9">
        <f>((0.045/0.1)*100)</f>
        <v>44.999999999999993</v>
      </c>
      <c r="BB9">
        <f>((0.05/0.105)*100)</f>
        <v>47.61904761904762</v>
      </c>
      <c r="BC9">
        <f>((0.045/0.11)*100)</f>
        <v>40.909090909090907</v>
      </c>
      <c r="BD9">
        <f>((0.05/0.115)*100)</f>
        <v>43.478260869565219</v>
      </c>
      <c r="BF9">
        <f>ABS($B$9-$D$9)</f>
        <v>2.333683999999999</v>
      </c>
      <c r="BG9">
        <f>ABS($F$9-$H$9)</f>
        <v>3.5983089999999995</v>
      </c>
      <c r="BL9">
        <f>SQRT((ABS($A$9-$E$10)^2+(ABS($B$9-$F$10)^2)))</f>
        <v>1.6551788632827578</v>
      </c>
      <c r="BM9">
        <f>SQRT((ABS($C$9-$G$9)^2+(ABS($D$9-$H$9)^2)))</f>
        <v>5.6753714510907525</v>
      </c>
      <c r="BO9">
        <f>SQRT((ABS($A$9-$G$9)^2+(ABS($B$9-$H$9)^2)))</f>
        <v>3.3287407534123163</v>
      </c>
      <c r="BP9">
        <f>SQRT((ABS($C$9-$E$10)^2+(ABS($D$9-$F$10)^2)))</f>
        <v>7.975370890457822</v>
      </c>
      <c r="BR9">
        <f>DEGREES(ACOS((21.5950206008841^2+23.0065392923019^2-4.53574224497667^2)/(2*21.5950206008841*23.0065392923019)))</f>
        <v>11.097593213905771</v>
      </c>
      <c r="BS9">
        <f>DEGREES(ACOS((4.53574224497667^2+25.1486594735347^2-23.7998278861445^2)/(2*4.53574224497667*25.1486594735347)))</f>
        <v>67.692199195317031</v>
      </c>
      <c r="BU9">
        <v>11</v>
      </c>
      <c r="BV9">
        <v>6</v>
      </c>
      <c r="BW9">
        <v>2</v>
      </c>
      <c r="BX9">
        <v>3</v>
      </c>
      <c r="BY9">
        <v>11</v>
      </c>
      <c r="BZ9">
        <v>6</v>
      </c>
      <c r="CA9">
        <v>5</v>
      </c>
      <c r="CB9">
        <v>3</v>
      </c>
      <c r="CC9">
        <v>13</v>
      </c>
      <c r="CD9">
        <v>4</v>
      </c>
      <c r="CE9">
        <v>5</v>
      </c>
      <c r="CF9">
        <v>11</v>
      </c>
      <c r="CG9">
        <v>13</v>
      </c>
      <c r="CH9">
        <v>3</v>
      </c>
      <c r="CI9">
        <v>6</v>
      </c>
      <c r="CJ9">
        <v>12</v>
      </c>
      <c r="CL9">
        <v>9</v>
      </c>
      <c r="CM9">
        <v>4</v>
      </c>
      <c r="CN9">
        <v>0</v>
      </c>
      <c r="CO9">
        <v>2</v>
      </c>
      <c r="CP9">
        <v>10</v>
      </c>
      <c r="CQ9">
        <v>4</v>
      </c>
      <c r="CR9">
        <v>2</v>
      </c>
      <c r="CS9">
        <v>1</v>
      </c>
      <c r="CT9">
        <v>9</v>
      </c>
      <c r="CU9">
        <v>1</v>
      </c>
      <c r="CV9">
        <v>2</v>
      </c>
      <c r="CW9">
        <v>8</v>
      </c>
      <c r="CX9">
        <v>10</v>
      </c>
      <c r="CY9">
        <v>2</v>
      </c>
      <c r="CZ9">
        <v>2</v>
      </c>
      <c r="DA9">
        <v>8</v>
      </c>
      <c r="DC9">
        <f>((6/11)*100)</f>
        <v>54.54545454545454</v>
      </c>
      <c r="DD9">
        <f>((2/11)*100)</f>
        <v>18.181818181818183</v>
      </c>
      <c r="DE9">
        <f>((3/11)*100)</f>
        <v>27.27272727272727</v>
      </c>
      <c r="DF9">
        <f>((6/11)*100)</f>
        <v>54.54545454545454</v>
      </c>
      <c r="DG9">
        <f>((5/11)*100)</f>
        <v>45.454545454545453</v>
      </c>
      <c r="DH9">
        <f>((3/11)*100)</f>
        <v>27.27272727272727</v>
      </c>
      <c r="DI9">
        <f>((4/13)*100)</f>
        <v>30.76923076923077</v>
      </c>
      <c r="DJ9">
        <f>((5/13)*100)</f>
        <v>38.461538461538467</v>
      </c>
      <c r="DK9">
        <f>((11/13)*100)</f>
        <v>84.615384615384613</v>
      </c>
      <c r="DL9">
        <f>((3/13)*100)</f>
        <v>23.076923076923077</v>
      </c>
      <c r="DM9">
        <f>((6/13)*100)</f>
        <v>46.153846153846153</v>
      </c>
      <c r="DN9">
        <f>((12/13)*100)</f>
        <v>92.307692307692307</v>
      </c>
      <c r="DP9">
        <f>((4/9)*100)</f>
        <v>44.444444444444443</v>
      </c>
      <c r="DQ9">
        <f>((0/9)*100)</f>
        <v>0</v>
      </c>
      <c r="DR9">
        <f>((2/9)*100)</f>
        <v>22.222222222222221</v>
      </c>
      <c r="DS9">
        <f>((4/10)*100)</f>
        <v>40</v>
      </c>
      <c r="DT9">
        <f>((2/10)*100)</f>
        <v>20</v>
      </c>
      <c r="DU9">
        <f>((1/10)*100)</f>
        <v>10</v>
      </c>
      <c r="DV9">
        <f>((1/9)*100)</f>
        <v>11.111111111111111</v>
      </c>
      <c r="DW9">
        <f>((2/9)*100)</f>
        <v>22.222222222222221</v>
      </c>
      <c r="DX9">
        <f>((8/9)*100)</f>
        <v>88.888888888888886</v>
      </c>
      <c r="DY9">
        <f>((2/10)*100)</f>
        <v>20</v>
      </c>
      <c r="DZ9">
        <f>((2/10)*100)</f>
        <v>20</v>
      </c>
      <c r="EA9">
        <f>((8/10)*100)</f>
        <v>80</v>
      </c>
    </row>
    <row r="10" spans="1:131" x14ac:dyDescent="0.25">
      <c r="A10">
        <v>30.908105000000006</v>
      </c>
      <c r="B10">
        <v>6.8906320000000001</v>
      </c>
      <c r="C10">
        <v>37.29873400000001</v>
      </c>
      <c r="D10">
        <v>8.8114740000000005</v>
      </c>
      <c r="E10">
        <v>53.662315000000007</v>
      </c>
      <c r="F10">
        <v>5.0616839999999996</v>
      </c>
      <c r="G10">
        <v>30.219314000000011</v>
      </c>
      <c r="H10">
        <v>9.1674740000000003</v>
      </c>
      <c r="K10">
        <f>(14/200)</f>
        <v>7.0000000000000007E-2</v>
      </c>
      <c r="L10">
        <f>(12/200)</f>
        <v>0.06</v>
      </c>
      <c r="M10">
        <f>(14/200)</f>
        <v>7.0000000000000007E-2</v>
      </c>
      <c r="P10">
        <f>(10/200)</f>
        <v>0.05</v>
      </c>
      <c r="Q10">
        <f>(9/200)</f>
        <v>4.4999999999999998E-2</v>
      </c>
      <c r="R10">
        <f>(9/200)</f>
        <v>4.4999999999999998E-2</v>
      </c>
      <c r="S10">
        <f>(10/200)</f>
        <v>0.05</v>
      </c>
      <c r="U10">
        <f>0.07+0.05</f>
        <v>0.12000000000000001</v>
      </c>
      <c r="V10">
        <f>0.06+0.045</f>
        <v>0.105</v>
      </c>
      <c r="W10">
        <f>0.07+0.045</f>
        <v>0.115</v>
      </c>
      <c r="Z10">
        <f>SQRT((ABS($A$11-$A$10)^2+(ABS($B$11-$B$10)^2)))</f>
        <v>19.620604108994733</v>
      </c>
      <c r="AA10">
        <f>SQRT((ABS($C$11-$C$10)^2+(ABS($D$11-$D$10)^2)))</f>
        <v>20.927556370074985</v>
      </c>
      <c r="AB10">
        <f>SQRT((ABS($E$11-$E$10)^2+(ABS($F$11-$F$10)^2)))</f>
        <v>24.903417160057469</v>
      </c>
      <c r="AJ10">
        <f>1/0.12</f>
        <v>8.3333333333333339</v>
      </c>
      <c r="AK10">
        <f>1/0.105</f>
        <v>9.5238095238095237</v>
      </c>
      <c r="AL10">
        <f>1/0.115</f>
        <v>8.695652173913043</v>
      </c>
      <c r="AO10">
        <f t="shared" si="0"/>
        <v>163.50503424162275</v>
      </c>
      <c r="AP10">
        <f t="shared" si="1"/>
        <v>199.31006066738081</v>
      </c>
      <c r="AQ10">
        <f t="shared" si="2"/>
        <v>216.55145356571711</v>
      </c>
      <c r="AV10">
        <f>((0.07/0.12)*100)</f>
        <v>58.333333333333336</v>
      </c>
      <c r="AW10">
        <f>((0.06/0.105)*100)</f>
        <v>57.142857142857139</v>
      </c>
      <c r="AX10">
        <f>((0.07/0.115)*100)</f>
        <v>60.869565217391312</v>
      </c>
      <c r="BA10">
        <f>((0.05/0.12)*100)</f>
        <v>41.666666666666671</v>
      </c>
      <c r="BB10">
        <f>((0.045/0.105)*100)</f>
        <v>42.857142857142854</v>
      </c>
      <c r="BC10">
        <f>((0.045/0.115)*100)</f>
        <v>39.130434782608688</v>
      </c>
      <c r="BF10">
        <f>ABS($B$10-$D$10)</f>
        <v>1.9208420000000004</v>
      </c>
      <c r="BG10">
        <f>ABS($F$10-$H$10)</f>
        <v>4.1057900000000007</v>
      </c>
      <c r="BI10">
        <v>2.0536210000000001</v>
      </c>
      <c r="BJ10">
        <v>1.655538</v>
      </c>
      <c r="BL10">
        <f>SQRT((ABS($A$10-$E$11)^2+(ABS($B$10-$F$11)^2)))</f>
        <v>2.6859379222567652</v>
      </c>
      <c r="BM10">
        <f>SQRT((ABS($C$10-$G$10)^2+(ABS($D$10-$H$10)^2)))</f>
        <v>7.0883653642006905</v>
      </c>
      <c r="BO10">
        <f>SQRT((ABS($A$10-$G$10)^2+(ABS($B$10-$H$10)^2)))</f>
        <v>2.3787481023944075</v>
      </c>
      <c r="BP10">
        <f>SQRT((ABS($C$10-$E$11)^2+(ABS($D$10-$F$11)^2)))</f>
        <v>9.2409500142711529</v>
      </c>
      <c r="BR10">
        <f>DEGREES(ACOS((23.7998278861445^2+24.9034171600575^2-4.15388910233988^2)/(2*23.7998278861445*24.9034171600575)))</f>
        <v>9.4353302445498528</v>
      </c>
      <c r="BU10">
        <v>14</v>
      </c>
      <c r="BV10">
        <v>6</v>
      </c>
      <c r="BW10">
        <v>4</v>
      </c>
      <c r="BX10">
        <v>4</v>
      </c>
      <c r="BY10">
        <v>12</v>
      </c>
      <c r="BZ10">
        <v>6</v>
      </c>
      <c r="CA10">
        <v>8</v>
      </c>
      <c r="CB10">
        <v>6</v>
      </c>
      <c r="CC10">
        <v>14</v>
      </c>
      <c r="CD10">
        <v>4</v>
      </c>
      <c r="CE10">
        <v>8</v>
      </c>
      <c r="CF10">
        <v>12</v>
      </c>
      <c r="CL10">
        <v>10</v>
      </c>
      <c r="CM10">
        <v>4</v>
      </c>
      <c r="CN10">
        <v>0</v>
      </c>
      <c r="CO10">
        <v>0</v>
      </c>
      <c r="CP10">
        <v>9</v>
      </c>
      <c r="CQ10">
        <v>4</v>
      </c>
      <c r="CR10">
        <v>3</v>
      </c>
      <c r="CS10">
        <v>2</v>
      </c>
      <c r="CT10">
        <v>9</v>
      </c>
      <c r="CU10">
        <v>0</v>
      </c>
      <c r="CV10">
        <v>3</v>
      </c>
      <c r="CW10">
        <v>8</v>
      </c>
      <c r="CX10">
        <v>10</v>
      </c>
      <c r="CY10">
        <v>0</v>
      </c>
      <c r="CZ10">
        <v>4</v>
      </c>
      <c r="DA10">
        <v>8</v>
      </c>
      <c r="DC10">
        <f>((6/14)*100)</f>
        <v>42.857142857142854</v>
      </c>
      <c r="DD10">
        <f>((4/14)*100)</f>
        <v>28.571428571428569</v>
      </c>
      <c r="DE10">
        <f>((4/14)*100)</f>
        <v>28.571428571428569</v>
      </c>
      <c r="DF10">
        <f>((6/12)*100)</f>
        <v>50</v>
      </c>
      <c r="DG10">
        <f>((8/12)*100)</f>
        <v>66.666666666666657</v>
      </c>
      <c r="DH10">
        <f>((6/12)*100)</f>
        <v>50</v>
      </c>
      <c r="DI10">
        <f>((4/14)*100)</f>
        <v>28.571428571428569</v>
      </c>
      <c r="DJ10">
        <f>((8/14)*100)</f>
        <v>57.142857142857139</v>
      </c>
      <c r="DK10">
        <f>((12/14)*100)</f>
        <v>85.714285714285708</v>
      </c>
      <c r="DP10">
        <f>((4/10)*100)</f>
        <v>40</v>
      </c>
      <c r="DQ10">
        <f>((0/10)*100)</f>
        <v>0</v>
      </c>
      <c r="DR10">
        <f>((0/10)*100)</f>
        <v>0</v>
      </c>
      <c r="DS10">
        <f>((4/9)*100)</f>
        <v>44.444444444444443</v>
      </c>
      <c r="DT10">
        <f>((3/9)*100)</f>
        <v>33.333333333333329</v>
      </c>
      <c r="DU10">
        <f>((2/9)*100)</f>
        <v>22.222222222222221</v>
      </c>
      <c r="DV10">
        <f>((0/9)*100)</f>
        <v>0</v>
      </c>
      <c r="DW10">
        <f>((3/9)*100)</f>
        <v>33.333333333333329</v>
      </c>
      <c r="DX10">
        <f>((8/9)*100)</f>
        <v>88.888888888888886</v>
      </c>
      <c r="DY10">
        <f>((0/10)*100)</f>
        <v>0</v>
      </c>
      <c r="DZ10">
        <f>((4/10)*100)</f>
        <v>40</v>
      </c>
      <c r="EA10">
        <f>((8/10)*100)</f>
        <v>80</v>
      </c>
    </row>
    <row r="11" spans="1:131" x14ac:dyDescent="0.25">
      <c r="A11">
        <v>11.311420000000005</v>
      </c>
      <c r="B11">
        <v>7.8591579999999999</v>
      </c>
      <c r="C11">
        <v>16.37610500000001</v>
      </c>
      <c r="D11">
        <v>9.2655790000000007</v>
      </c>
      <c r="E11">
        <v>28.759841000000009</v>
      </c>
      <c r="F11">
        <v>5.2784209999999998</v>
      </c>
      <c r="Q11">
        <f>(12/200)</f>
        <v>0.06</v>
      </c>
      <c r="R11">
        <f>(10/200)</f>
        <v>0.05</v>
      </c>
      <c r="BF11">
        <f>ABS($B$11-$D$11)</f>
        <v>1.4064210000000008</v>
      </c>
      <c r="CP11">
        <v>12</v>
      </c>
      <c r="CQ11">
        <v>4</v>
      </c>
      <c r="CR11">
        <v>6</v>
      </c>
      <c r="CS11">
        <v>4</v>
      </c>
      <c r="CT11">
        <v>10</v>
      </c>
      <c r="CU11">
        <v>0</v>
      </c>
      <c r="CV11">
        <v>6</v>
      </c>
      <c r="CW11">
        <v>8</v>
      </c>
      <c r="DS11">
        <f>((4/12)*100)</f>
        <v>33.333333333333329</v>
      </c>
      <c r="DT11">
        <f>((6/12)*100)</f>
        <v>50</v>
      </c>
      <c r="DU11">
        <f>((4/12)*100)</f>
        <v>33.333333333333329</v>
      </c>
      <c r="DV11">
        <f>((0/10)*100)</f>
        <v>0</v>
      </c>
      <c r="DW11">
        <f>((6/10)*100)</f>
        <v>60</v>
      </c>
      <c r="DX11">
        <f>((8/10)*100)</f>
        <v>80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S12">
        <f>DEGREES(ACOS((4.01700314448284^2+23.2430259005402^2-23.2184004415242^2)/(2*4.01700314448284*23.2430259005402)))</f>
        <v>84.690243355801215</v>
      </c>
    </row>
    <row r="13" spans="1:131" x14ac:dyDescent="0.25">
      <c r="A13">
        <v>51.353786000000007</v>
      </c>
      <c r="B13">
        <v>8.8742629999999991</v>
      </c>
      <c r="C13">
        <v>43.711475000000007</v>
      </c>
      <c r="D13">
        <v>7.4365790000000001</v>
      </c>
      <c r="E13">
        <v>49.424945000000008</v>
      </c>
      <c r="F13">
        <v>10.63721</v>
      </c>
      <c r="G13">
        <v>47.681789000000009</v>
      </c>
      <c r="H13">
        <v>6.3248420000000003</v>
      </c>
      <c r="K13">
        <f>(12/200)</f>
        <v>0.06</v>
      </c>
      <c r="L13">
        <f>(16/200)</f>
        <v>0.08</v>
      </c>
      <c r="M13">
        <f>(12/200)</f>
        <v>0.06</v>
      </c>
      <c r="N13">
        <f>(11/200)</f>
        <v>5.5E-2</v>
      </c>
      <c r="P13">
        <f>(10/200)</f>
        <v>0.05</v>
      </c>
      <c r="Q13">
        <f>(11/200)</f>
        <v>5.5E-2</v>
      </c>
      <c r="R13">
        <f>(8/200)</f>
        <v>0.04</v>
      </c>
      <c r="S13">
        <f>(11/200)</f>
        <v>5.5E-2</v>
      </c>
      <c r="U13">
        <f>0.06+0.05</f>
        <v>0.11</v>
      </c>
      <c r="V13">
        <f>0.08+0.055</f>
        <v>0.13500000000000001</v>
      </c>
      <c r="W13">
        <f>0.06+0.04</f>
        <v>0.1</v>
      </c>
      <c r="X13">
        <f>0.055+0.055</f>
        <v>0.11</v>
      </c>
      <c r="Z13">
        <f>SQRT((ABS($A$14-$A$13)^2+(ABS($B$14-$B$13)^2)))</f>
        <v>21.829259521826959</v>
      </c>
      <c r="AA13">
        <f>SQRT((ABS($C$14-$C$13)^2+(ABS($D$14-$D$13)^2)))</f>
        <v>26.844541901513498</v>
      </c>
      <c r="AB13">
        <f>SQRT((ABS($E$14-$E$13)^2+(ABS($F$14-$F$13)^2)))</f>
        <v>23.230201002923977</v>
      </c>
      <c r="AC13">
        <f>SQRT((ABS($G$14-$G$13)^2+(ABS($H$14-$H$13)^2)))</f>
        <v>24.457462430807183</v>
      </c>
      <c r="AJ13">
        <f>1/0.11</f>
        <v>9.0909090909090917</v>
      </c>
      <c r="AK13">
        <f>1/0.135</f>
        <v>7.4074074074074066</v>
      </c>
      <c r="AL13">
        <f>1/0.1</f>
        <v>10</v>
      </c>
      <c r="AM13">
        <f>1/0.11</f>
        <v>9.0909090909090917</v>
      </c>
      <c r="AO13">
        <f t="shared" ref="AO13:AO19" si="5">$Z13/$U13</f>
        <v>198.44781383479054</v>
      </c>
      <c r="AP13">
        <f t="shared" ref="AP13:AP19" si="6">$AA13/$V13</f>
        <v>198.84845852972961</v>
      </c>
      <c r="AQ13">
        <f t="shared" ref="AQ13:AQ19" si="7">$AB13/$W13</f>
        <v>232.30201002923977</v>
      </c>
      <c r="AR13">
        <f t="shared" ref="AR13:AR19" si="8">$AC13/$X13</f>
        <v>222.34056755279258</v>
      </c>
      <c r="AV13">
        <f>((0.06/0.11)*100)</f>
        <v>54.54545454545454</v>
      </c>
      <c r="AW13">
        <f>((0.08/0.135)*100)</f>
        <v>59.259259259259252</v>
      </c>
      <c r="AX13">
        <f>((0.06/0.1)*100)</f>
        <v>60</v>
      </c>
      <c r="AY13">
        <f>((0.055/0.11)*100)</f>
        <v>50</v>
      </c>
      <c r="BA13">
        <f>((0.05/0.11)*100)</f>
        <v>45.45454545454546</v>
      </c>
      <c r="BB13">
        <f>((0.055/0.135)*100)</f>
        <v>40.74074074074074</v>
      </c>
      <c r="BC13">
        <f>((0.04/0.1)*100)</f>
        <v>40</v>
      </c>
      <c r="BD13">
        <f>((0.055/0.11)*100)</f>
        <v>50</v>
      </c>
      <c r="BF13">
        <f>ABS($B$13-$D$13)</f>
        <v>1.4376839999999991</v>
      </c>
      <c r="BG13">
        <f>ABS($F$13-$H$13)</f>
        <v>4.3123679999999993</v>
      </c>
      <c r="BL13">
        <f>SQRT((ABS($A$13-$E$13)^2+(ABS($B$13-$F$13)^2)))</f>
        <v>2.6131226010445809</v>
      </c>
      <c r="BM13">
        <f>SQRT((ABS($C$13-$G$13)^2+(ABS($D$13-$H$13)^2)))</f>
        <v>4.123027093746173</v>
      </c>
      <c r="BO13">
        <f>SQRT((ABS($A$13-$G$13)^2+(ABS($B$13-$H$13)^2)))</f>
        <v>4.4702471299973983</v>
      </c>
      <c r="BP13">
        <f>SQRT((ABS($C$13-$E$13)^2+(ABS($D$13-$F$13)^2)))</f>
        <v>6.5488761050321456</v>
      </c>
      <c r="BR13">
        <f>DEGREES(ACOS((23.273336181669^2+23.230201002924^2-4.01700314448284^2)/(2*23.273336181669*23.230201002924)))</f>
        <v>9.9102696021734022</v>
      </c>
      <c r="BS13">
        <f>DEGREES(ACOS((4.94840043180541^2+26.3559115856416^2-25.7735934461567^2)/(2*4.94840043180541*26.3559115856416)))</f>
        <v>77.862731680048583</v>
      </c>
      <c r="BU13">
        <v>12</v>
      </c>
      <c r="BV13">
        <v>9</v>
      </c>
      <c r="BW13">
        <v>5</v>
      </c>
      <c r="BX13">
        <v>5</v>
      </c>
      <c r="BY13">
        <v>16</v>
      </c>
      <c r="BZ13">
        <v>9</v>
      </c>
      <c r="CA13">
        <v>8</v>
      </c>
      <c r="CB13">
        <v>5</v>
      </c>
      <c r="CC13">
        <v>12</v>
      </c>
      <c r="CD13">
        <v>5</v>
      </c>
      <c r="CE13">
        <v>4</v>
      </c>
      <c r="CF13">
        <v>11</v>
      </c>
      <c r="CG13">
        <v>11</v>
      </c>
      <c r="CH13">
        <v>5</v>
      </c>
      <c r="CI13">
        <v>3</v>
      </c>
      <c r="CJ13">
        <v>11</v>
      </c>
      <c r="CL13">
        <v>10</v>
      </c>
      <c r="CM13">
        <v>3</v>
      </c>
      <c r="CN13">
        <v>1</v>
      </c>
      <c r="CO13">
        <v>4</v>
      </c>
      <c r="CP13">
        <v>11</v>
      </c>
      <c r="CQ13">
        <v>3</v>
      </c>
      <c r="CR13">
        <v>0</v>
      </c>
      <c r="CS13">
        <v>0</v>
      </c>
      <c r="CT13">
        <v>8</v>
      </c>
      <c r="CU13">
        <v>1</v>
      </c>
      <c r="CV13">
        <v>0</v>
      </c>
      <c r="CW13">
        <v>8</v>
      </c>
      <c r="CX13">
        <v>11</v>
      </c>
      <c r="CY13">
        <v>4</v>
      </c>
      <c r="CZ13">
        <v>0</v>
      </c>
      <c r="DA13">
        <v>8</v>
      </c>
      <c r="DC13">
        <f>((9/12)*100)</f>
        <v>75</v>
      </c>
      <c r="DD13">
        <f>((5/12)*100)</f>
        <v>41.666666666666671</v>
      </c>
      <c r="DE13">
        <f>((5/12)*100)</f>
        <v>41.666666666666671</v>
      </c>
      <c r="DF13">
        <f>((9/16)*100)</f>
        <v>56.25</v>
      </c>
      <c r="DG13">
        <f>((8/16)*100)</f>
        <v>50</v>
      </c>
      <c r="DH13">
        <f>((5/16)*100)</f>
        <v>31.25</v>
      </c>
      <c r="DI13">
        <f>((5/12)*100)</f>
        <v>41.666666666666671</v>
      </c>
      <c r="DJ13">
        <f>((4/12)*100)</f>
        <v>33.333333333333329</v>
      </c>
      <c r="DK13">
        <f>((11/12)*100)</f>
        <v>91.666666666666657</v>
      </c>
      <c r="DL13">
        <f>((5/11)*100)</f>
        <v>45.454545454545453</v>
      </c>
      <c r="DM13">
        <f>((3/11)*100)</f>
        <v>27.27272727272727</v>
      </c>
      <c r="DN13">
        <f>((11/11)*100)</f>
        <v>100</v>
      </c>
      <c r="DP13">
        <f>((3/10)*100)</f>
        <v>30</v>
      </c>
      <c r="DQ13">
        <f>((1/10)*100)</f>
        <v>10</v>
      </c>
      <c r="DR13">
        <f>((4/10)*100)</f>
        <v>40</v>
      </c>
      <c r="DS13">
        <f>((3/11)*100)</f>
        <v>27.27272727272727</v>
      </c>
      <c r="DT13">
        <f>((0/11)*100)</f>
        <v>0</v>
      </c>
      <c r="DU13">
        <f>((0/11)*100)</f>
        <v>0</v>
      </c>
      <c r="DV13">
        <f>((1/8)*100)</f>
        <v>12.5</v>
      </c>
      <c r="DW13">
        <f>((0/8)*100)</f>
        <v>0</v>
      </c>
      <c r="DX13">
        <f>((8/8)*100)</f>
        <v>100</v>
      </c>
      <c r="DY13">
        <f>((4/11)*100)</f>
        <v>36.363636363636367</v>
      </c>
      <c r="DZ13">
        <f>((0/11)*100)</f>
        <v>0</v>
      </c>
      <c r="EA13">
        <f>((8/11)*100)</f>
        <v>72.727272727272734</v>
      </c>
    </row>
    <row r="14" spans="1:131" x14ac:dyDescent="0.25">
      <c r="A14">
        <v>73.178093000000004</v>
      </c>
      <c r="B14">
        <v>8.4092950000000002</v>
      </c>
      <c r="C14">
        <v>70.548910000000006</v>
      </c>
      <c r="D14">
        <v>6.8189120000000001</v>
      </c>
      <c r="E14">
        <v>72.626870000000011</v>
      </c>
      <c r="F14">
        <v>9.4913849999999993</v>
      </c>
      <c r="G14">
        <v>72.125533000000004</v>
      </c>
      <c r="H14">
        <v>5.505789</v>
      </c>
      <c r="K14">
        <f>(12/200)</f>
        <v>0.06</v>
      </c>
      <c r="L14">
        <f>(12/200)</f>
        <v>0.06</v>
      </c>
      <c r="M14">
        <f>(13/200)</f>
        <v>6.5000000000000002E-2</v>
      </c>
      <c r="N14">
        <f>(12/200)</f>
        <v>0.06</v>
      </c>
      <c r="P14">
        <f t="shared" ref="P14:Q16" si="9">(8/200)</f>
        <v>0.04</v>
      </c>
      <c r="Q14">
        <f t="shared" si="9"/>
        <v>0.04</v>
      </c>
      <c r="R14">
        <f>(8/200)</f>
        <v>0.04</v>
      </c>
      <c r="S14">
        <f>(9/200)</f>
        <v>4.4999999999999998E-2</v>
      </c>
      <c r="U14">
        <f>0.06+0.04</f>
        <v>0.1</v>
      </c>
      <c r="V14">
        <f>0.06+0.04</f>
        <v>0.1</v>
      </c>
      <c r="W14">
        <f>0.065+0.04</f>
        <v>0.10500000000000001</v>
      </c>
      <c r="X14">
        <f>0.06+0.045</f>
        <v>0.105</v>
      </c>
      <c r="Z14">
        <f>SQRT((ABS($A$15-$A$14)^2+(ABS($B$15-$B$14)^2)))</f>
        <v>22.204336237589288</v>
      </c>
      <c r="AA14">
        <f>SQRT((ABS($C$15-$C$14)^2+(ABS($D$15-$D$14)^2)))</f>
        <v>19.872767099341008</v>
      </c>
      <c r="AB14">
        <f>SQRT((ABS($E$15-$E$14)^2+(ABS($F$15-$F$14)^2)))</f>
        <v>23.833638311938227</v>
      </c>
      <c r="AC14">
        <f>SQRT((ABS($G$15-$G$14)^2+(ABS($H$15-$H$14)^2)))</f>
        <v>23.24302590054025</v>
      </c>
      <c r="AJ14">
        <f>1/0.1</f>
        <v>10</v>
      </c>
      <c r="AK14">
        <f>1/0.1</f>
        <v>10</v>
      </c>
      <c r="AL14">
        <f>1/0.105</f>
        <v>9.5238095238095237</v>
      </c>
      <c r="AM14">
        <f>1/0.105</f>
        <v>9.5238095238095237</v>
      </c>
      <c r="AO14">
        <f t="shared" si="5"/>
        <v>222.04336237589288</v>
      </c>
      <c r="AP14">
        <f t="shared" si="6"/>
        <v>198.72767099341007</v>
      </c>
      <c r="AQ14">
        <f t="shared" si="7"/>
        <v>226.9870315422688</v>
      </c>
      <c r="AR14">
        <f t="shared" si="8"/>
        <v>221.36215143371666</v>
      </c>
      <c r="AV14">
        <f>((0.06/0.1)*100)</f>
        <v>60</v>
      </c>
      <c r="AW14">
        <f>((0.06/0.1)*100)</f>
        <v>60</v>
      </c>
      <c r="AX14">
        <f>((0.065/0.105)*100)</f>
        <v>61.904761904761905</v>
      </c>
      <c r="AY14">
        <f>((0.06/0.105)*100)</f>
        <v>57.142857142857139</v>
      </c>
      <c r="BA14">
        <f>((0.04/0.1)*100)</f>
        <v>40</v>
      </c>
      <c r="BB14">
        <f>((0.04/0.1)*100)</f>
        <v>40</v>
      </c>
      <c r="BC14">
        <f>((0.04/0.105)*100)</f>
        <v>38.095238095238102</v>
      </c>
      <c r="BD14">
        <f>((0.045/0.105)*100)</f>
        <v>42.857142857142854</v>
      </c>
      <c r="BF14">
        <f>ABS($B$14-$D$14)</f>
        <v>1.5903830000000001</v>
      </c>
      <c r="BG14">
        <f>ABS($F$14-$H$14)</f>
        <v>3.9855959999999993</v>
      </c>
      <c r="BL14">
        <f>SQRT((ABS($A$14-$E$14)^2+(ABS($B$14-$F$14)^2)))</f>
        <v>1.2143992604695504</v>
      </c>
      <c r="BM14">
        <f>SQRT((ABS($C$14-$G$14)^2+(ABS($D$14-$H$14)^2)))</f>
        <v>2.051836274476595</v>
      </c>
      <c r="BO14">
        <f>SQRT((ABS($A$14-$G$14)^2+(ABS($B$14-$H$14)^2)))</f>
        <v>3.0884024423050831</v>
      </c>
      <c r="BP14">
        <f>SQRT((ABS($C$14-$E$14)^2+(ABS($D$14-$F$14)^2)))</f>
        <v>3.3852665622265277</v>
      </c>
      <c r="BR14">
        <f>DEGREES(ACOS((23.2184004415242^2+23.8336383119382^2-4.94840043180541^2)/(2*23.2184004415242*23.8336383119382)))</f>
        <v>11.980770678731066</v>
      </c>
      <c r="BS14">
        <f>DEGREES(ACOS((4.75929041234647^2+32.3729740739704^2-31.2844404187575^2)/(2*4.75929041234647*32.3729740739704)))</f>
        <v>72.639701728550534</v>
      </c>
      <c r="BU14">
        <v>12</v>
      </c>
      <c r="BV14">
        <v>9</v>
      </c>
      <c r="BW14">
        <v>5</v>
      </c>
      <c r="BX14">
        <v>5</v>
      </c>
      <c r="BY14">
        <v>12</v>
      </c>
      <c r="BZ14">
        <v>9</v>
      </c>
      <c r="CA14">
        <v>4</v>
      </c>
      <c r="CB14">
        <v>3</v>
      </c>
      <c r="CC14">
        <v>13</v>
      </c>
      <c r="CD14">
        <v>5</v>
      </c>
      <c r="CE14">
        <v>5</v>
      </c>
      <c r="CF14">
        <v>12</v>
      </c>
      <c r="CG14">
        <v>12</v>
      </c>
      <c r="CH14">
        <v>5</v>
      </c>
      <c r="CI14">
        <v>4</v>
      </c>
      <c r="CJ14">
        <v>12</v>
      </c>
      <c r="CL14">
        <v>8</v>
      </c>
      <c r="CM14">
        <v>5</v>
      </c>
      <c r="CN14">
        <v>1</v>
      </c>
      <c r="CO14">
        <v>2</v>
      </c>
      <c r="CP14">
        <v>8</v>
      </c>
      <c r="CQ14">
        <v>5</v>
      </c>
      <c r="CR14">
        <v>0</v>
      </c>
      <c r="CS14">
        <v>0</v>
      </c>
      <c r="CT14">
        <v>8</v>
      </c>
      <c r="CU14">
        <v>1</v>
      </c>
      <c r="CV14">
        <v>0</v>
      </c>
      <c r="CW14">
        <v>8</v>
      </c>
      <c r="CX14">
        <v>9</v>
      </c>
      <c r="CY14">
        <v>2</v>
      </c>
      <c r="CZ14">
        <v>0</v>
      </c>
      <c r="DA14">
        <v>8</v>
      </c>
      <c r="DC14">
        <f>((9/12)*100)</f>
        <v>75</v>
      </c>
      <c r="DD14">
        <f>((5/12)*100)</f>
        <v>41.666666666666671</v>
      </c>
      <c r="DE14">
        <f>((5/12)*100)</f>
        <v>41.666666666666671</v>
      </c>
      <c r="DF14">
        <f>((9/12)*100)</f>
        <v>75</v>
      </c>
      <c r="DG14">
        <f>((4/12)*100)</f>
        <v>33.333333333333329</v>
      </c>
      <c r="DH14">
        <f>((3/12)*100)</f>
        <v>25</v>
      </c>
      <c r="DI14">
        <f>((5/13)*100)</f>
        <v>38.461538461538467</v>
      </c>
      <c r="DJ14">
        <f>((5/13)*100)</f>
        <v>38.461538461538467</v>
      </c>
      <c r="DK14">
        <f>((12/13)*100)</f>
        <v>92.307692307692307</v>
      </c>
      <c r="DL14">
        <f>((5/12)*100)</f>
        <v>41.666666666666671</v>
      </c>
      <c r="DM14">
        <f>((4/12)*100)</f>
        <v>33.333333333333329</v>
      </c>
      <c r="DN14">
        <f>((12/12)*100)</f>
        <v>100</v>
      </c>
      <c r="DP14">
        <f>((5/8)*100)</f>
        <v>62.5</v>
      </c>
      <c r="DQ14">
        <f>((1/8)*100)</f>
        <v>12.5</v>
      </c>
      <c r="DR14">
        <f>((2/8)*100)</f>
        <v>25</v>
      </c>
      <c r="DS14">
        <f>((5/8)*100)</f>
        <v>62.5</v>
      </c>
      <c r="DT14">
        <f t="shared" ref="DT14:DU16" si="10">((0/8)*100)</f>
        <v>0</v>
      </c>
      <c r="DU14">
        <f t="shared" si="10"/>
        <v>0</v>
      </c>
      <c r="DV14">
        <f>((1/8)*100)</f>
        <v>12.5</v>
      </c>
      <c r="DW14">
        <f>((0/8)*100)</f>
        <v>0</v>
      </c>
      <c r="DX14">
        <f>((8/8)*100)</f>
        <v>100</v>
      </c>
      <c r="DY14">
        <f>((2/9)*100)</f>
        <v>22.222222222222221</v>
      </c>
      <c r="DZ14">
        <f>((0/9)*100)</f>
        <v>0</v>
      </c>
      <c r="EA14">
        <f>((8/9)*100)</f>
        <v>88.888888888888886</v>
      </c>
    </row>
    <row r="15" spans="1:131" x14ac:dyDescent="0.25">
      <c r="A15">
        <v>95.378118000000001</v>
      </c>
      <c r="B15">
        <v>7.9717589999999996</v>
      </c>
      <c r="C15">
        <v>90.411647000000016</v>
      </c>
      <c r="D15">
        <v>6.1876030000000002</v>
      </c>
      <c r="E15">
        <v>96.460361000000006</v>
      </c>
      <c r="F15">
        <v>9.5751819999999999</v>
      </c>
      <c r="G15">
        <v>95.356317000000004</v>
      </c>
      <c r="H15">
        <v>4.7515159999999996</v>
      </c>
      <c r="K15">
        <f>(12/200)</f>
        <v>0.06</v>
      </c>
      <c r="L15">
        <f>(11/200)</f>
        <v>5.5E-2</v>
      </c>
      <c r="M15">
        <f>(12/200)</f>
        <v>0.06</v>
      </c>
      <c r="N15">
        <f>(11/200)</f>
        <v>5.5E-2</v>
      </c>
      <c r="P15">
        <f t="shared" si="9"/>
        <v>0.04</v>
      </c>
      <c r="Q15">
        <f t="shared" si="9"/>
        <v>0.04</v>
      </c>
      <c r="R15">
        <f>(8/200)</f>
        <v>0.04</v>
      </c>
      <c r="S15">
        <f>(9/200)</f>
        <v>4.4999999999999998E-2</v>
      </c>
      <c r="U15">
        <f>0.06+0.04</f>
        <v>0.1</v>
      </c>
      <c r="V15">
        <f>0.055+0.04</f>
        <v>9.5000000000000001E-2</v>
      </c>
      <c r="W15">
        <f>0.06+0.04</f>
        <v>0.1</v>
      </c>
      <c r="X15">
        <f>0.055+0.045</f>
        <v>0.1</v>
      </c>
      <c r="Z15">
        <f>SQRT((ABS($A$16-$A$15)^2+(ABS($B$16-$B$15)^2)))</f>
        <v>25.982551819623751</v>
      </c>
      <c r="AA15">
        <f>SQRT((ABS($C$16-$C$15)^2+(ABS($D$16-$D$15)^2)))</f>
        <v>26.020152967898632</v>
      </c>
      <c r="AB15">
        <f>SQRT((ABS($E$16-$E$15)^2+(ABS($F$16-$F$15)^2)))</f>
        <v>26.504128853528698</v>
      </c>
      <c r="AC15">
        <f>SQRT((ABS($G$16-$G$15)^2+(ABS($H$16-$H$15)^2)))</f>
        <v>26.355911585641604</v>
      </c>
      <c r="AJ15">
        <f>1/0.1</f>
        <v>10</v>
      </c>
      <c r="AK15">
        <f>1/0.095</f>
        <v>10.526315789473685</v>
      </c>
      <c r="AL15">
        <f>1/0.1</f>
        <v>10</v>
      </c>
      <c r="AM15">
        <f>1/0.1</f>
        <v>10</v>
      </c>
      <c r="AO15">
        <f t="shared" si="5"/>
        <v>259.82551819623751</v>
      </c>
      <c r="AP15">
        <f t="shared" si="6"/>
        <v>273.89634703051189</v>
      </c>
      <c r="AQ15">
        <f t="shared" si="7"/>
        <v>265.04128853528698</v>
      </c>
      <c r="AR15">
        <f t="shared" si="8"/>
        <v>263.55911585641604</v>
      </c>
      <c r="AV15">
        <f>((0.06/0.1)*100)</f>
        <v>60</v>
      </c>
      <c r="AW15">
        <f>((0.055/0.095)*100)</f>
        <v>57.894736842105267</v>
      </c>
      <c r="AX15">
        <f>((0.06/0.1)*100)</f>
        <v>60</v>
      </c>
      <c r="AY15">
        <f>((0.055/0.1)*100)</f>
        <v>54.999999999999993</v>
      </c>
      <c r="BA15">
        <f>((0.04/0.1)*100)</f>
        <v>40</v>
      </c>
      <c r="BB15">
        <f>((0.04/0.095)*100)</f>
        <v>42.105263157894733</v>
      </c>
      <c r="BC15">
        <f>((0.04/0.1)*100)</f>
        <v>40</v>
      </c>
      <c r="BD15">
        <f>((0.045/0.1)*100)</f>
        <v>44.999999999999993</v>
      </c>
      <c r="BF15">
        <f>ABS($B$15-$D$15)</f>
        <v>1.7841559999999994</v>
      </c>
      <c r="BG15">
        <f>ABS($F$15-$H$15)</f>
        <v>4.8236660000000002</v>
      </c>
      <c r="BL15">
        <f>SQRT((ABS($A$15-$E$15)^2+(ABS($B$15-$F$15)^2)))</f>
        <v>1.9344806093569438</v>
      </c>
      <c r="BM15">
        <f>SQRT((ABS($C$15-$G$15)^2+(ABS($D$15-$H$15)^2)))</f>
        <v>5.1489908992412179</v>
      </c>
      <c r="BO15">
        <f>SQRT((ABS($A$15-$G$15)^2+(ABS($B$15-$H$15)^2)))</f>
        <v>3.220316795386752</v>
      </c>
      <c r="BP15">
        <f>SQRT((ABS($C$15-$E$15)^2+(ABS($D$15-$F$15)^2)))</f>
        <v>6.9327218705957669</v>
      </c>
      <c r="BR15">
        <f>DEGREES(ACOS((25.7735934461567^2+26.5041288535287^2-4.75929041234647^2)/(2*25.7735934461567*26.5041288535287)))</f>
        <v>10.323589423901719</v>
      </c>
      <c r="BS15">
        <f>DEGREES(ACOS((3.89684185477933^2+24.5735326645501^2-24.6247474386225^2)/(2*3.89684185477933*24.5735326645501)))</f>
        <v>86.208086196456847</v>
      </c>
      <c r="BU15">
        <v>12</v>
      </c>
      <c r="BV15">
        <v>8</v>
      </c>
      <c r="BW15">
        <v>4</v>
      </c>
      <c r="BX15">
        <v>4</v>
      </c>
      <c r="BY15">
        <v>11</v>
      </c>
      <c r="BZ15">
        <v>8</v>
      </c>
      <c r="CA15">
        <v>3</v>
      </c>
      <c r="CB15">
        <v>2</v>
      </c>
      <c r="CC15">
        <v>12</v>
      </c>
      <c r="CD15">
        <v>4</v>
      </c>
      <c r="CE15">
        <v>4</v>
      </c>
      <c r="CF15">
        <v>11</v>
      </c>
      <c r="CG15">
        <v>11</v>
      </c>
      <c r="CH15">
        <v>4</v>
      </c>
      <c r="CI15">
        <v>3</v>
      </c>
      <c r="CJ15">
        <v>11</v>
      </c>
      <c r="CL15">
        <v>8</v>
      </c>
      <c r="CM15">
        <v>5</v>
      </c>
      <c r="CN15">
        <v>0</v>
      </c>
      <c r="CO15">
        <v>1</v>
      </c>
      <c r="CP15">
        <v>8</v>
      </c>
      <c r="CQ15">
        <v>5</v>
      </c>
      <c r="CR15">
        <v>0</v>
      </c>
      <c r="CS15">
        <v>0</v>
      </c>
      <c r="CT15">
        <v>8</v>
      </c>
      <c r="CU15">
        <v>0</v>
      </c>
      <c r="CV15">
        <v>0</v>
      </c>
      <c r="CW15">
        <v>8</v>
      </c>
      <c r="CX15">
        <v>9</v>
      </c>
      <c r="CY15">
        <v>1</v>
      </c>
      <c r="CZ15">
        <v>0</v>
      </c>
      <c r="DA15">
        <v>8</v>
      </c>
      <c r="DC15">
        <f>((8/12)*100)</f>
        <v>66.666666666666657</v>
      </c>
      <c r="DD15">
        <f>((4/12)*100)</f>
        <v>33.333333333333329</v>
      </c>
      <c r="DE15">
        <f>((4/12)*100)</f>
        <v>33.333333333333329</v>
      </c>
      <c r="DF15">
        <f>((8/11)*100)</f>
        <v>72.727272727272734</v>
      </c>
      <c r="DG15">
        <f>((3/11)*100)</f>
        <v>27.27272727272727</v>
      </c>
      <c r="DH15">
        <f>((2/11)*100)</f>
        <v>18.181818181818183</v>
      </c>
      <c r="DI15">
        <f>((4/12)*100)</f>
        <v>33.333333333333329</v>
      </c>
      <c r="DJ15">
        <f>((4/12)*100)</f>
        <v>33.333333333333329</v>
      </c>
      <c r="DK15">
        <f>((11/12)*100)</f>
        <v>91.666666666666657</v>
      </c>
      <c r="DL15">
        <f>((4/11)*100)</f>
        <v>36.363636363636367</v>
      </c>
      <c r="DM15">
        <f>((3/11)*100)</f>
        <v>27.27272727272727</v>
      </c>
      <c r="DN15">
        <f>((11/11)*100)</f>
        <v>100</v>
      </c>
      <c r="DP15">
        <f>((5/8)*100)</f>
        <v>62.5</v>
      </c>
      <c r="DQ15">
        <f>((0/8)*100)</f>
        <v>0</v>
      </c>
      <c r="DR15">
        <f>((1/8)*100)</f>
        <v>12.5</v>
      </c>
      <c r="DS15">
        <f>((5/8)*100)</f>
        <v>62.5</v>
      </c>
      <c r="DT15">
        <f t="shared" si="10"/>
        <v>0</v>
      </c>
      <c r="DU15">
        <f t="shared" si="10"/>
        <v>0</v>
      </c>
      <c r="DV15">
        <f>((0/8)*100)</f>
        <v>0</v>
      </c>
      <c r="DW15">
        <f>((0/8)*100)</f>
        <v>0</v>
      </c>
      <c r="DX15">
        <f>((8/8)*100)</f>
        <v>100</v>
      </c>
      <c r="DY15">
        <f>((1/9)*100)</f>
        <v>11.111111111111111</v>
      </c>
      <c r="DZ15">
        <f>((0/9)*100)</f>
        <v>0</v>
      </c>
      <c r="EA15">
        <f>((8/9)*100)</f>
        <v>88.888888888888886</v>
      </c>
    </row>
    <row r="16" spans="1:131" x14ac:dyDescent="0.25">
      <c r="A16">
        <v>121.35605000000001</v>
      </c>
      <c r="B16">
        <v>7.4818119999999997</v>
      </c>
      <c r="C16">
        <v>116.413389</v>
      </c>
      <c r="D16">
        <v>5.2089439999999998</v>
      </c>
      <c r="E16">
        <v>122.95818500000001</v>
      </c>
      <c r="F16">
        <v>8.9971080000000008</v>
      </c>
      <c r="G16">
        <v>121.70994300000001</v>
      </c>
      <c r="H16">
        <v>4.4044249999999998</v>
      </c>
      <c r="K16">
        <f>(13/200)</f>
        <v>6.5000000000000002E-2</v>
      </c>
      <c r="L16">
        <f>(11/200)</f>
        <v>5.5E-2</v>
      </c>
      <c r="M16">
        <f>(12/200)</f>
        <v>0.06</v>
      </c>
      <c r="N16">
        <f>(12/200)</f>
        <v>0.06</v>
      </c>
      <c r="P16">
        <f t="shared" si="9"/>
        <v>0.04</v>
      </c>
      <c r="Q16">
        <f t="shared" si="9"/>
        <v>0.04</v>
      </c>
      <c r="R16">
        <f>(8/200)</f>
        <v>0.04</v>
      </c>
      <c r="S16">
        <f>(8/200)</f>
        <v>0.04</v>
      </c>
      <c r="U16">
        <f>0.065+0.04</f>
        <v>0.10500000000000001</v>
      </c>
      <c r="V16">
        <f>0.055+0.04</f>
        <v>9.5000000000000001E-2</v>
      </c>
      <c r="W16">
        <f>0.06+0.04</f>
        <v>0.1</v>
      </c>
      <c r="X16">
        <f>0.06+0.04</f>
        <v>0.1</v>
      </c>
      <c r="Z16">
        <f>SQRT((ABS($A$17-$A$16)^2+(ABS($B$17-$B$16)^2)))</f>
        <v>32.670368237354339</v>
      </c>
      <c r="AA16">
        <f>SQRT((ABS($C$17-$C$16)^2+(ABS($D$17-$D$16)^2)))</f>
        <v>33.102965490297855</v>
      </c>
      <c r="AB16">
        <f>SQRT((ABS($E$17-$E$16)^2+(ABS($F$17-$F$16)^2)))</f>
        <v>31.523082790389704</v>
      </c>
      <c r="AC16">
        <f>SQRT((ABS($G$17-$G$16)^2+(ABS($H$17-$H$16)^2)))</f>
        <v>32.372974073970369</v>
      </c>
      <c r="AJ16">
        <f>1/0.105</f>
        <v>9.5238095238095237</v>
      </c>
      <c r="AK16">
        <f>1/0.095</f>
        <v>10.526315789473685</v>
      </c>
      <c r="AL16">
        <f>1/0.1</f>
        <v>10</v>
      </c>
      <c r="AM16">
        <f>1/0.1</f>
        <v>10</v>
      </c>
      <c r="AO16">
        <f t="shared" si="5"/>
        <v>311.14636416527941</v>
      </c>
      <c r="AP16">
        <f t="shared" si="6"/>
        <v>348.45226831892478</v>
      </c>
      <c r="AQ16">
        <f t="shared" si="7"/>
        <v>315.23082790389702</v>
      </c>
      <c r="AR16">
        <f t="shared" si="8"/>
        <v>323.72974073970369</v>
      </c>
      <c r="AV16">
        <f>((0.065/0.105)*100)</f>
        <v>61.904761904761905</v>
      </c>
      <c r="AW16">
        <f>((0.055/0.095)*100)</f>
        <v>57.894736842105267</v>
      </c>
      <c r="AX16">
        <f>((0.06/0.1)*100)</f>
        <v>60</v>
      </c>
      <c r="AY16">
        <f>((0.06/0.1)*100)</f>
        <v>60</v>
      </c>
      <c r="BA16">
        <f>((0.04/0.105)*100)</f>
        <v>38.095238095238102</v>
      </c>
      <c r="BB16">
        <f>((0.04/0.095)*100)</f>
        <v>42.105263157894733</v>
      </c>
      <c r="BC16">
        <f>((0.04/0.1)*100)</f>
        <v>40</v>
      </c>
      <c r="BD16">
        <f>((0.04/0.1)*100)</f>
        <v>40</v>
      </c>
      <c r="BF16">
        <f>ABS($B$16-$D$16)</f>
        <v>2.2728679999999999</v>
      </c>
      <c r="BG16">
        <f>ABS($F$16-$H$16)</f>
        <v>4.592683000000001</v>
      </c>
      <c r="BL16">
        <f>SQRT((ABS($A$16-$E$16)^2+(ABS($B$16-$F$16)^2)))</f>
        <v>2.2052116737041403</v>
      </c>
      <c r="BM16">
        <f>SQRT((ABS($C$16-$G$16)^2+(ABS($D$16-$H$16)^2)))</f>
        <v>5.357306701718425</v>
      </c>
      <c r="BO16">
        <f>SQRT((ABS($A$16-$G$16)^2+(ABS($B$16-$H$16)^2)))</f>
        <v>3.0976686399965376</v>
      </c>
      <c r="BP16">
        <f>SQRT((ABS($C$16-$E$16)^2+(ABS($D$16-$F$16)^2)))</f>
        <v>7.5620460969576389</v>
      </c>
      <c r="BR16">
        <f>DEGREES(ACOS((31.2844404187575^2+31.5230827903897^2-3.89684185477933^2)/(2*31.2844404187575*31.5230827903897)))</f>
        <v>7.1009909122068597</v>
      </c>
      <c r="BS16">
        <f>DEGREES(ACOS((4.6822995832186^2+25.2775450649134^2-24.0286020789871^2)/(2*4.6822995832186*25.2775450649134)))</f>
        <v>69.343457480303854</v>
      </c>
      <c r="BU16">
        <v>13</v>
      </c>
      <c r="BV16">
        <v>7</v>
      </c>
      <c r="BW16">
        <v>5</v>
      </c>
      <c r="BX16">
        <v>6</v>
      </c>
      <c r="BY16">
        <v>11</v>
      </c>
      <c r="BZ16">
        <v>7</v>
      </c>
      <c r="CA16">
        <v>4</v>
      </c>
      <c r="CB16">
        <v>3</v>
      </c>
      <c r="CC16">
        <v>12</v>
      </c>
      <c r="CD16">
        <v>5</v>
      </c>
      <c r="CE16">
        <v>5</v>
      </c>
      <c r="CF16">
        <v>11</v>
      </c>
      <c r="CG16">
        <v>12</v>
      </c>
      <c r="CH16">
        <v>6</v>
      </c>
      <c r="CI16">
        <v>4</v>
      </c>
      <c r="CJ16">
        <v>11</v>
      </c>
      <c r="CL16">
        <v>8</v>
      </c>
      <c r="CM16">
        <v>4</v>
      </c>
      <c r="CN16">
        <v>0</v>
      </c>
      <c r="CO16">
        <v>1</v>
      </c>
      <c r="CP16">
        <v>8</v>
      </c>
      <c r="CQ16">
        <v>4</v>
      </c>
      <c r="CR16">
        <v>0</v>
      </c>
      <c r="CS16">
        <v>0</v>
      </c>
      <c r="CT16">
        <v>8</v>
      </c>
      <c r="CU16">
        <v>0</v>
      </c>
      <c r="CV16">
        <v>1</v>
      </c>
      <c r="CW16">
        <v>7</v>
      </c>
      <c r="CX16">
        <v>8</v>
      </c>
      <c r="CY16">
        <v>1</v>
      </c>
      <c r="CZ16">
        <v>0</v>
      </c>
      <c r="DA16">
        <v>7</v>
      </c>
      <c r="DC16">
        <f>((7/13)*100)</f>
        <v>53.846153846153847</v>
      </c>
      <c r="DD16">
        <f>((5/13)*100)</f>
        <v>38.461538461538467</v>
      </c>
      <c r="DE16">
        <f>((6/13)*100)</f>
        <v>46.153846153846153</v>
      </c>
      <c r="DF16">
        <f>((7/11)*100)</f>
        <v>63.636363636363633</v>
      </c>
      <c r="DG16">
        <f>((4/11)*100)</f>
        <v>36.363636363636367</v>
      </c>
      <c r="DH16">
        <f>((3/11)*100)</f>
        <v>27.27272727272727</v>
      </c>
      <c r="DI16">
        <f>((5/12)*100)</f>
        <v>41.666666666666671</v>
      </c>
      <c r="DJ16">
        <f>((5/12)*100)</f>
        <v>41.666666666666671</v>
      </c>
      <c r="DK16">
        <f>((11/12)*100)</f>
        <v>91.666666666666657</v>
      </c>
      <c r="DL16">
        <f>((6/12)*100)</f>
        <v>50</v>
      </c>
      <c r="DM16">
        <f>((4/12)*100)</f>
        <v>33.333333333333329</v>
      </c>
      <c r="DN16">
        <f>((11/12)*100)</f>
        <v>91.666666666666657</v>
      </c>
      <c r="DP16">
        <f>((4/8)*100)</f>
        <v>50</v>
      </c>
      <c r="DQ16">
        <f>((0/8)*100)</f>
        <v>0</v>
      </c>
      <c r="DR16">
        <f>((1/8)*100)</f>
        <v>12.5</v>
      </c>
      <c r="DS16">
        <f>((4/8)*100)</f>
        <v>50</v>
      </c>
      <c r="DT16">
        <f t="shared" si="10"/>
        <v>0</v>
      </c>
      <c r="DU16">
        <f t="shared" si="10"/>
        <v>0</v>
      </c>
      <c r="DV16">
        <f>((0/8)*100)</f>
        <v>0</v>
      </c>
      <c r="DW16">
        <f>((1/8)*100)</f>
        <v>12.5</v>
      </c>
      <c r="DX16">
        <f>((7/8)*100)</f>
        <v>87.5</v>
      </c>
      <c r="DY16">
        <f>((1/8)*100)</f>
        <v>12.5</v>
      </c>
      <c r="DZ16">
        <f>((0/8)*100)</f>
        <v>0</v>
      </c>
      <c r="EA16">
        <f>((7/8)*100)</f>
        <v>87.5</v>
      </c>
    </row>
    <row r="17" spans="1:131" x14ac:dyDescent="0.25">
      <c r="A17">
        <v>154.00775199999998</v>
      </c>
      <c r="B17">
        <v>8.5860389999999995</v>
      </c>
      <c r="C17">
        <v>149.46835400000001</v>
      </c>
      <c r="D17">
        <v>6.9909689999999998</v>
      </c>
      <c r="E17">
        <v>154.477315</v>
      </c>
      <c r="F17">
        <v>9.4962999999999997</v>
      </c>
      <c r="G17">
        <v>154.06001700000002</v>
      </c>
      <c r="H17">
        <v>5.6218659999999998</v>
      </c>
      <c r="K17">
        <f>(14/200)</f>
        <v>7.0000000000000007E-2</v>
      </c>
      <c r="L17">
        <f>(14/200)</f>
        <v>7.0000000000000007E-2</v>
      </c>
      <c r="M17">
        <f>(15/200)</f>
        <v>7.4999999999999997E-2</v>
      </c>
      <c r="N17">
        <f>(13/200)</f>
        <v>6.5000000000000002E-2</v>
      </c>
      <c r="P17">
        <f>(7/200)</f>
        <v>3.5000000000000003E-2</v>
      </c>
      <c r="Q17">
        <f>(8/200)</f>
        <v>0.04</v>
      </c>
      <c r="R17">
        <f>(7/200)</f>
        <v>3.5000000000000003E-2</v>
      </c>
      <c r="S17">
        <f>(8/200)</f>
        <v>0.04</v>
      </c>
      <c r="U17">
        <f>0.07+0.035</f>
        <v>0.10500000000000001</v>
      </c>
      <c r="V17">
        <f>0.07+0.04</f>
        <v>0.11000000000000001</v>
      </c>
      <c r="W17">
        <f>0.075+0.035</f>
        <v>0.11</v>
      </c>
      <c r="X17">
        <f>0.065+0.04</f>
        <v>0.10500000000000001</v>
      </c>
      <c r="Z17">
        <f>SQRT((ABS($A$18-$A$17)^2+(ABS($B$18-$B$17)^2)))</f>
        <v>24.469263335122655</v>
      </c>
      <c r="AA17">
        <f>SQRT((ABS($C$18-$C$17)^2+(ABS($D$18-$D$17)^2)))</f>
        <v>23.454983758222895</v>
      </c>
      <c r="AB17">
        <f>SQRT((ABS($E$18-$E$17)^2+(ABS($F$18-$F$17)^2)))</f>
        <v>25.79796077120826</v>
      </c>
      <c r="AC17">
        <f>SQRT((ABS($G$18-$G$17)^2+(ABS($H$18-$H$17)^2)))</f>
        <v>24.573532664550047</v>
      </c>
      <c r="AJ17">
        <f>1/0.105</f>
        <v>9.5238095238095237</v>
      </c>
      <c r="AK17">
        <f>1/0.11</f>
        <v>9.0909090909090917</v>
      </c>
      <c r="AL17">
        <f>1/0.11</f>
        <v>9.0909090909090917</v>
      </c>
      <c r="AM17">
        <f>1/0.105</f>
        <v>9.5238095238095237</v>
      </c>
      <c r="AO17">
        <f t="shared" si="5"/>
        <v>233.04060319164432</v>
      </c>
      <c r="AP17">
        <f t="shared" si="6"/>
        <v>213.22712507475356</v>
      </c>
      <c r="AQ17">
        <f t="shared" si="7"/>
        <v>234.52691610189328</v>
      </c>
      <c r="AR17">
        <f t="shared" si="8"/>
        <v>234.03364442428614</v>
      </c>
      <c r="AV17">
        <f>((0.07/0.105)*100)</f>
        <v>66.666666666666671</v>
      </c>
      <c r="AW17">
        <f>((0.07/0.11)*100)</f>
        <v>63.636363636363647</v>
      </c>
      <c r="AX17">
        <f>((0.075/0.11)*100)</f>
        <v>68.181818181818173</v>
      </c>
      <c r="AY17">
        <f>((0.065/0.105)*100)</f>
        <v>61.904761904761905</v>
      </c>
      <c r="BA17">
        <f>((0.035/0.105)*100)</f>
        <v>33.333333333333336</v>
      </c>
      <c r="BB17">
        <f>((0.04/0.11)*100)</f>
        <v>36.363636363636367</v>
      </c>
      <c r="BC17">
        <f>((0.035/0.11)*100)</f>
        <v>31.818181818181824</v>
      </c>
      <c r="BD17">
        <f>((0.04/0.105)*100)</f>
        <v>38.095238095238102</v>
      </c>
      <c r="BF17">
        <f>ABS($B$17-$D$17)</f>
        <v>1.5950699999999998</v>
      </c>
      <c r="BG17">
        <f>ABS($F$17-$H$17)</f>
        <v>3.8744339999999999</v>
      </c>
      <c r="BL17">
        <f>SQRT((ABS($A$17-$E$17)^2+(ABS($B$17-$F$17)^2)))</f>
        <v>1.0242384971724219</v>
      </c>
      <c r="BM17">
        <f>SQRT((ABS($C$17-$G$17)^2+(ABS($D$17-$H$17)^2)))</f>
        <v>4.7914311150404849</v>
      </c>
      <c r="BO17">
        <f>SQRT((ABS($A$17-$G$17)^2+(ABS($B$17-$H$17)^2)))</f>
        <v>2.9646337386183141</v>
      </c>
      <c r="BP17">
        <f>SQRT((ABS($C$17-$E$17)^2+(ABS($D$17-$F$17)^2)))</f>
        <v>5.6005690531482593</v>
      </c>
      <c r="BR17">
        <f>DEGREES(ACOS((24.6247474386225^2+25.7979607712083^2-4.6822995832186^2)/(2*24.6247474386225*25.7979607712083)))</f>
        <v>10.318357773428941</v>
      </c>
      <c r="BS17">
        <f>DEGREES(ACOS((4.34646676735772^2+18.6942225990912^2-16.3958596725471^2)/(2*4.34646676735772*18.6942225990912)))</f>
        <v>52.227016447674288</v>
      </c>
      <c r="BU17">
        <v>14</v>
      </c>
      <c r="BV17">
        <v>9</v>
      </c>
      <c r="BW17">
        <v>7</v>
      </c>
      <c r="BX17">
        <v>7</v>
      </c>
      <c r="BY17">
        <v>14</v>
      </c>
      <c r="BZ17">
        <v>9</v>
      </c>
      <c r="CA17">
        <v>7</v>
      </c>
      <c r="CB17">
        <v>6</v>
      </c>
      <c r="CC17">
        <v>15</v>
      </c>
      <c r="CD17">
        <v>8</v>
      </c>
      <c r="CE17">
        <v>7</v>
      </c>
      <c r="CF17">
        <v>13</v>
      </c>
      <c r="CG17">
        <v>13</v>
      </c>
      <c r="CH17">
        <v>7</v>
      </c>
      <c r="CI17">
        <v>5</v>
      </c>
      <c r="CJ17">
        <v>13</v>
      </c>
      <c r="CL17">
        <v>7</v>
      </c>
      <c r="CM17">
        <v>2</v>
      </c>
      <c r="CN17">
        <v>0</v>
      </c>
      <c r="CO17">
        <v>1</v>
      </c>
      <c r="CP17">
        <v>8</v>
      </c>
      <c r="CQ17">
        <v>2</v>
      </c>
      <c r="CR17">
        <v>1</v>
      </c>
      <c r="CS17">
        <v>0</v>
      </c>
      <c r="CT17">
        <v>7</v>
      </c>
      <c r="CU17">
        <v>0</v>
      </c>
      <c r="CV17">
        <v>0</v>
      </c>
      <c r="CW17">
        <v>7</v>
      </c>
      <c r="CX17">
        <v>8</v>
      </c>
      <c r="CY17">
        <v>1</v>
      </c>
      <c r="CZ17">
        <v>0</v>
      </c>
      <c r="DA17">
        <v>7</v>
      </c>
      <c r="DC17">
        <f>((9/14)*100)</f>
        <v>64.285714285714292</v>
      </c>
      <c r="DD17">
        <f>((7/14)*100)</f>
        <v>50</v>
      </c>
      <c r="DE17">
        <f>((7/14)*100)</f>
        <v>50</v>
      </c>
      <c r="DF17">
        <f>((9/14)*100)</f>
        <v>64.285714285714292</v>
      </c>
      <c r="DG17">
        <f>((7/14)*100)</f>
        <v>50</v>
      </c>
      <c r="DH17">
        <f>((6/14)*100)</f>
        <v>42.857142857142854</v>
      </c>
      <c r="DI17">
        <f>((8/15)*100)</f>
        <v>53.333333333333336</v>
      </c>
      <c r="DJ17">
        <f>((7/15)*100)</f>
        <v>46.666666666666664</v>
      </c>
      <c r="DK17">
        <f>((13/15)*100)</f>
        <v>86.666666666666671</v>
      </c>
      <c r="DL17">
        <f>((7/13)*100)</f>
        <v>53.846153846153847</v>
      </c>
      <c r="DM17">
        <f>((5/13)*100)</f>
        <v>38.461538461538467</v>
      </c>
      <c r="DN17">
        <f>((13/13)*100)</f>
        <v>100</v>
      </c>
      <c r="DP17">
        <f>((2/7)*100)</f>
        <v>28.571428571428569</v>
      </c>
      <c r="DQ17">
        <f>((0/7)*100)</f>
        <v>0</v>
      </c>
      <c r="DR17">
        <f>((1/7)*100)</f>
        <v>14.285714285714285</v>
      </c>
      <c r="DS17">
        <f>((2/8)*100)</f>
        <v>25</v>
      </c>
      <c r="DT17">
        <f>((1/8)*100)</f>
        <v>12.5</v>
      </c>
      <c r="DU17">
        <f>((0/8)*100)</f>
        <v>0</v>
      </c>
      <c r="DV17">
        <f>((0/7)*100)</f>
        <v>0</v>
      </c>
      <c r="DW17">
        <f>((0/7)*100)</f>
        <v>0</v>
      </c>
      <c r="DX17">
        <f>((7/7)*100)</f>
        <v>100</v>
      </c>
      <c r="DY17">
        <f>((1/8)*100)</f>
        <v>12.5</v>
      </c>
      <c r="DZ17">
        <f>((0/8)*100)</f>
        <v>0</v>
      </c>
      <c r="EA17">
        <f>((7/8)*100)</f>
        <v>87.5</v>
      </c>
    </row>
    <row r="18" spans="1:131" x14ac:dyDescent="0.25">
      <c r="A18">
        <v>178.451763</v>
      </c>
      <c r="B18">
        <v>7.4746550000000003</v>
      </c>
      <c r="C18">
        <v>172.887316</v>
      </c>
      <c r="D18">
        <v>5.6915529999999999</v>
      </c>
      <c r="E18">
        <v>180.27032700000001</v>
      </c>
      <c r="F18">
        <v>8.9910160000000001</v>
      </c>
      <c r="G18">
        <v>178.612787</v>
      </c>
      <c r="H18">
        <v>4.6119190000000003</v>
      </c>
      <c r="K18">
        <f>(13/200)</f>
        <v>6.5000000000000002E-2</v>
      </c>
      <c r="L18">
        <f>(11/200)</f>
        <v>5.5E-2</v>
      </c>
      <c r="M18">
        <f>(15/200)</f>
        <v>7.4999999999999997E-2</v>
      </c>
      <c r="N18">
        <f>(12/200)</f>
        <v>0.06</v>
      </c>
      <c r="P18">
        <f>(7/200)</f>
        <v>3.5000000000000003E-2</v>
      </c>
      <c r="Q18">
        <f>(8/200)</f>
        <v>0.04</v>
      </c>
      <c r="R18">
        <f>(7/200)</f>
        <v>3.5000000000000003E-2</v>
      </c>
      <c r="S18">
        <f>(9/200)</f>
        <v>4.4999999999999998E-2</v>
      </c>
      <c r="U18">
        <f>0.065+0.035</f>
        <v>0.1</v>
      </c>
      <c r="V18">
        <f>0.055+0.04</f>
        <v>9.5000000000000001E-2</v>
      </c>
      <c r="W18">
        <f>0.075+0.035</f>
        <v>0.11</v>
      </c>
      <c r="X18">
        <f>0.06+0.045</f>
        <v>0.105</v>
      </c>
      <c r="Z18">
        <f>SQRT((ABS($A$19-$A$18)^2+(ABS($B$19-$B$18)^2)))</f>
        <v>25.906500864599554</v>
      </c>
      <c r="AA18">
        <f>SQRT((ABS($C$19-$C$18)^2+(ABS($D$19-$D$18)^2)))</f>
        <v>25.045581875242931</v>
      </c>
      <c r="AB18">
        <f>SQRT((ABS($E$19-$E$18)^2+(ABS($F$19-$F$18)^2)))</f>
        <v>26.432686986517936</v>
      </c>
      <c r="AC18">
        <f>SQRT((ABS($G$19-$G$18)^2+(ABS($H$19-$H$18)^2)))</f>
        <v>25.277545064913447</v>
      </c>
      <c r="AJ18">
        <f>1/0.1</f>
        <v>10</v>
      </c>
      <c r="AK18">
        <f>1/0.095</f>
        <v>10.526315789473685</v>
      </c>
      <c r="AL18">
        <f>1/0.11</f>
        <v>9.0909090909090917</v>
      </c>
      <c r="AM18">
        <f>1/0.105</f>
        <v>9.5238095238095237</v>
      </c>
      <c r="AO18">
        <f t="shared" si="5"/>
        <v>259.06500864599553</v>
      </c>
      <c r="AP18">
        <f t="shared" si="6"/>
        <v>263.63770394992559</v>
      </c>
      <c r="AQ18">
        <f t="shared" si="7"/>
        <v>240.29715442289032</v>
      </c>
      <c r="AR18">
        <f t="shared" si="8"/>
        <v>240.73852442774714</v>
      </c>
      <c r="AV18">
        <f>((0.065/0.1)*100)</f>
        <v>65</v>
      </c>
      <c r="AW18">
        <f>((0.055/0.095)*100)</f>
        <v>57.894736842105267</v>
      </c>
      <c r="AX18">
        <f>((0.075/0.11)*100)</f>
        <v>68.181818181818173</v>
      </c>
      <c r="AY18">
        <f>((0.06/0.105)*100)</f>
        <v>57.142857142857139</v>
      </c>
      <c r="BA18">
        <f>((0.035/0.1)*100)</f>
        <v>35</v>
      </c>
      <c r="BB18">
        <f>((0.04/0.095)*100)</f>
        <v>42.105263157894733</v>
      </c>
      <c r="BC18">
        <f>((0.035/0.11)*100)</f>
        <v>31.818181818181824</v>
      </c>
      <c r="BD18">
        <f>((0.045/0.105)*100)</f>
        <v>42.857142857142854</v>
      </c>
      <c r="BF18">
        <f>ABS($B$18-$D$18)</f>
        <v>1.7831020000000004</v>
      </c>
      <c r="BG18">
        <f>ABS($F$18-$H$18)</f>
        <v>4.3790969999999998</v>
      </c>
      <c r="BL18">
        <f>SQRT((ABS($A$18-$E$18)^2+(ABS($B$18-$F$18)^2)))</f>
        <v>2.3678103185046373</v>
      </c>
      <c r="BM18">
        <f>SQRT((ABS($C$18-$G$18)^2+(ABS($D$18-$H$18)^2)))</f>
        <v>5.826373464325556</v>
      </c>
      <c r="BO18">
        <f>SQRT((ABS($A$18-$G$18)^2+(ABS($B$18-$H$18)^2)))</f>
        <v>2.8672610858224963</v>
      </c>
      <c r="BP18">
        <f>SQRT((ABS($C$18-$E$18)^2+(ABS($D$18-$F$18)^2)))</f>
        <v>8.0867365181814943</v>
      </c>
      <c r="BR18">
        <f>DEGREES(ACOS((24.0286020789871^2+26.432686986518^2-4.34646676735772^2)/(2*24.0286020789871*26.432686986518)))</f>
        <v>8.239463729967424</v>
      </c>
      <c r="BS18" t="e">
        <f>DEGREES(ACOS((5.32427404522315^2+0^2-5.32427404522315^2)/(2*5.32427404522315*0)))</f>
        <v>#DIV/0!</v>
      </c>
      <c r="BU18">
        <v>13</v>
      </c>
      <c r="BV18">
        <v>7</v>
      </c>
      <c r="BW18">
        <v>6</v>
      </c>
      <c r="BX18">
        <v>5</v>
      </c>
      <c r="BY18">
        <v>11</v>
      </c>
      <c r="BZ18">
        <v>7</v>
      </c>
      <c r="CA18">
        <v>5</v>
      </c>
      <c r="CB18">
        <v>3</v>
      </c>
      <c r="CC18">
        <v>15</v>
      </c>
      <c r="CD18">
        <v>6</v>
      </c>
      <c r="CE18">
        <v>7</v>
      </c>
      <c r="CF18">
        <v>12</v>
      </c>
      <c r="CG18">
        <v>12</v>
      </c>
      <c r="CH18">
        <v>5</v>
      </c>
      <c r="CI18">
        <v>4</v>
      </c>
      <c r="CJ18">
        <v>12</v>
      </c>
      <c r="CL18">
        <v>7</v>
      </c>
      <c r="CM18">
        <v>3</v>
      </c>
      <c r="CN18">
        <v>0</v>
      </c>
      <c r="CO18">
        <v>1</v>
      </c>
      <c r="CP18">
        <v>8</v>
      </c>
      <c r="CQ18">
        <v>3</v>
      </c>
      <c r="CR18">
        <v>0</v>
      </c>
      <c r="CS18">
        <v>0</v>
      </c>
      <c r="CT18">
        <v>7</v>
      </c>
      <c r="CU18">
        <v>0</v>
      </c>
      <c r="CV18">
        <v>1</v>
      </c>
      <c r="CW18">
        <v>7</v>
      </c>
      <c r="CX18">
        <v>9</v>
      </c>
      <c r="CY18">
        <v>1</v>
      </c>
      <c r="CZ18">
        <v>1</v>
      </c>
      <c r="DA18">
        <v>7</v>
      </c>
      <c r="DC18">
        <f>((7/13)*100)</f>
        <v>53.846153846153847</v>
      </c>
      <c r="DD18">
        <f>((6/13)*100)</f>
        <v>46.153846153846153</v>
      </c>
      <c r="DE18">
        <f>((5/13)*100)</f>
        <v>38.461538461538467</v>
      </c>
      <c r="DF18">
        <f>((7/11)*100)</f>
        <v>63.636363636363633</v>
      </c>
      <c r="DG18">
        <f>((5/11)*100)</f>
        <v>45.454545454545453</v>
      </c>
      <c r="DH18">
        <f>((3/11)*100)</f>
        <v>27.27272727272727</v>
      </c>
      <c r="DI18">
        <f>((6/15)*100)</f>
        <v>40</v>
      </c>
      <c r="DJ18">
        <f>((7/15)*100)</f>
        <v>46.666666666666664</v>
      </c>
      <c r="DK18">
        <f>((12/15)*100)</f>
        <v>80</v>
      </c>
      <c r="DL18">
        <f>((5/12)*100)</f>
        <v>41.666666666666671</v>
      </c>
      <c r="DM18">
        <f>((4/12)*100)</f>
        <v>33.333333333333329</v>
      </c>
      <c r="DN18">
        <f>((12/12)*100)</f>
        <v>100</v>
      </c>
      <c r="DP18">
        <f>((3/7)*100)</f>
        <v>42.857142857142854</v>
      </c>
      <c r="DQ18">
        <f>((0/7)*100)</f>
        <v>0</v>
      </c>
      <c r="DR18">
        <f>((1/7)*100)</f>
        <v>14.285714285714285</v>
      </c>
      <c r="DS18">
        <f>((3/8)*100)</f>
        <v>37.5</v>
      </c>
      <c r="DT18">
        <f>((0/8)*100)</f>
        <v>0</v>
      </c>
      <c r="DU18">
        <f>((0/8)*100)</f>
        <v>0</v>
      </c>
      <c r="DV18">
        <f>((0/7)*100)</f>
        <v>0</v>
      </c>
      <c r="DW18">
        <f>((1/7)*100)</f>
        <v>14.285714285714285</v>
      </c>
      <c r="DX18">
        <f>((7/7)*100)</f>
        <v>100</v>
      </c>
      <c r="DY18">
        <f>((1/9)*100)</f>
        <v>11.111111111111111</v>
      </c>
      <c r="DZ18">
        <f>((1/9)*100)</f>
        <v>11.111111111111111</v>
      </c>
      <c r="EA18">
        <f>((7/9)*100)</f>
        <v>77.777777777777786</v>
      </c>
    </row>
    <row r="19" spans="1:131" x14ac:dyDescent="0.25">
      <c r="A19">
        <v>204.33950999999999</v>
      </c>
      <c r="B19">
        <v>6.4890879999999997</v>
      </c>
      <c r="C19">
        <v>197.915007</v>
      </c>
      <c r="D19">
        <v>4.7450570000000001</v>
      </c>
      <c r="E19">
        <v>206.68093299999998</v>
      </c>
      <c r="F19">
        <v>7.9108159999999996</v>
      </c>
      <c r="G19">
        <v>203.89031</v>
      </c>
      <c r="H19">
        <v>4.5785200000000001</v>
      </c>
      <c r="K19">
        <f>(13/200)</f>
        <v>6.5000000000000002E-2</v>
      </c>
      <c r="L19">
        <f>(12/200)</f>
        <v>0.06</v>
      </c>
      <c r="M19">
        <f>(14/200)</f>
        <v>7.0000000000000007E-2</v>
      </c>
      <c r="N19">
        <f>(11/200)</f>
        <v>5.5E-2</v>
      </c>
      <c r="P19">
        <f>(9/200)</f>
        <v>4.4999999999999998E-2</v>
      </c>
      <c r="Q19">
        <f>(9/200)</f>
        <v>4.4999999999999998E-2</v>
      </c>
      <c r="R19">
        <f>(9/200)</f>
        <v>4.4999999999999998E-2</v>
      </c>
      <c r="S19">
        <f>(10/200)</f>
        <v>0.05</v>
      </c>
      <c r="U19">
        <f>0.065+0.045</f>
        <v>0.11</v>
      </c>
      <c r="V19">
        <f>0.06+0.045</f>
        <v>0.105</v>
      </c>
      <c r="W19">
        <f>0.07+0.045</f>
        <v>0.115</v>
      </c>
      <c r="X19">
        <f>0.055+0.05</f>
        <v>0.10500000000000001</v>
      </c>
      <c r="Z19">
        <f>SQRT((ABS($A$20-$A$19)^2+(ABS($B$20-$B$19)^2)))</f>
        <v>21.723754368889242</v>
      </c>
      <c r="AA19">
        <f>SQRT((ABS($C$20-$C$19)^2+(ABS($D$20-$D$19)^2)))</f>
        <v>22.121929133227788</v>
      </c>
      <c r="AB19">
        <f>SQRT((ABS($E$20-$E$19)^2+(ABS($F$20-$F$19)^2)))</f>
        <v>19.959390485549264</v>
      </c>
      <c r="AC19">
        <f>SQRT((ABS($G$20-$G$19)^2+(ABS($H$20-$H$19)^2)))</f>
        <v>18.694222599091152</v>
      </c>
      <c r="AJ19">
        <f>1/0.11</f>
        <v>9.0909090909090917</v>
      </c>
      <c r="AK19">
        <f>1/0.105</f>
        <v>9.5238095238095237</v>
      </c>
      <c r="AL19">
        <f>1/0.115</f>
        <v>8.695652173913043</v>
      </c>
      <c r="AM19">
        <f>1/0.105</f>
        <v>9.5238095238095237</v>
      </c>
      <c r="AO19">
        <f t="shared" si="5"/>
        <v>197.4886760808113</v>
      </c>
      <c r="AP19">
        <f t="shared" si="6"/>
        <v>210.68503936407419</v>
      </c>
      <c r="AQ19">
        <f t="shared" si="7"/>
        <v>173.55991726564577</v>
      </c>
      <c r="AR19">
        <f t="shared" si="8"/>
        <v>178.04021522943953</v>
      </c>
      <c r="AV19">
        <f>((0.065/0.11)*100)</f>
        <v>59.090909090909093</v>
      </c>
      <c r="AW19">
        <f>((0.06/0.105)*100)</f>
        <v>57.142857142857139</v>
      </c>
      <c r="AX19">
        <f>((0.07/0.115)*100)</f>
        <v>60.869565217391312</v>
      </c>
      <c r="AY19">
        <f>((0.055/0.105)*100)</f>
        <v>52.380952380952387</v>
      </c>
      <c r="BA19">
        <f>((0.045/0.11)*100)</f>
        <v>40.909090909090907</v>
      </c>
      <c r="BB19">
        <f>((0.045/0.105)*100)</f>
        <v>42.857142857142854</v>
      </c>
      <c r="BC19">
        <f>((0.045/0.115)*100)</f>
        <v>39.130434782608688</v>
      </c>
      <c r="BD19">
        <f>((0.05/0.105)*100)</f>
        <v>47.61904761904762</v>
      </c>
      <c r="BF19">
        <f>ABS($B$19-$D$19)</f>
        <v>1.7440309999999997</v>
      </c>
      <c r="BG19">
        <f>ABS($F$19-$H$19)</f>
        <v>3.3322959999999995</v>
      </c>
      <c r="BL19">
        <f>SQRT((ABS($A$19-$E$19)^2+(ABS($B$19-$F$19)^2)))</f>
        <v>2.7392648960830646</v>
      </c>
      <c r="BM19">
        <f>SQRT((ABS($C$19-$G$19)^2+(ABS($D$19-$H$19)^2)))</f>
        <v>5.9776233165178585</v>
      </c>
      <c r="BO19">
        <f>SQRT((ABS($A$19-$G$19)^2+(ABS($B$19-$H$19)^2)))</f>
        <v>1.9626641899785073</v>
      </c>
      <c r="BP19">
        <f>SQRT((ABS($C$19-$E$19)^2+(ABS($D$19-$F$19)^2)))</f>
        <v>9.3200584055872007</v>
      </c>
      <c r="BR19">
        <f>DEGREES(ACOS((16.3958596725471^2+19.9593904855492^2-5.32427404522315^2)/(2*16.3958596725471*19.9593904855492)))</f>
        <v>12.554410269746777</v>
      </c>
      <c r="BU19">
        <v>13</v>
      </c>
      <c r="BV19">
        <v>6</v>
      </c>
      <c r="BW19">
        <v>4</v>
      </c>
      <c r="BX19">
        <v>5</v>
      </c>
      <c r="BY19">
        <v>12</v>
      </c>
      <c r="BZ19">
        <v>6</v>
      </c>
      <c r="CA19">
        <v>7</v>
      </c>
      <c r="CB19">
        <v>4</v>
      </c>
      <c r="CC19">
        <v>14</v>
      </c>
      <c r="CD19">
        <v>4</v>
      </c>
      <c r="CE19">
        <v>8</v>
      </c>
      <c r="CF19">
        <v>9</v>
      </c>
      <c r="CG19">
        <v>11</v>
      </c>
      <c r="CH19">
        <v>5</v>
      </c>
      <c r="CI19">
        <v>3</v>
      </c>
      <c r="CJ19">
        <v>9</v>
      </c>
      <c r="CL19">
        <v>9</v>
      </c>
      <c r="CM19">
        <v>3</v>
      </c>
      <c r="CN19">
        <v>0</v>
      </c>
      <c r="CO19">
        <v>2</v>
      </c>
      <c r="CP19">
        <v>9</v>
      </c>
      <c r="CQ19">
        <v>3</v>
      </c>
      <c r="CR19">
        <v>1</v>
      </c>
      <c r="CS19">
        <v>1</v>
      </c>
      <c r="CT19">
        <v>9</v>
      </c>
      <c r="CU19">
        <v>0</v>
      </c>
      <c r="CV19">
        <v>4</v>
      </c>
      <c r="CW19">
        <v>7</v>
      </c>
      <c r="CX19">
        <v>10</v>
      </c>
      <c r="CY19">
        <v>2</v>
      </c>
      <c r="CZ19">
        <v>2</v>
      </c>
      <c r="DA19">
        <v>7</v>
      </c>
      <c r="DC19">
        <f>((6/13)*100)</f>
        <v>46.153846153846153</v>
      </c>
      <c r="DD19">
        <f>((4/13)*100)</f>
        <v>30.76923076923077</v>
      </c>
      <c r="DE19">
        <f>((5/13)*100)</f>
        <v>38.461538461538467</v>
      </c>
      <c r="DF19">
        <f>((6/12)*100)</f>
        <v>50</v>
      </c>
      <c r="DG19">
        <f>((7/12)*100)</f>
        <v>58.333333333333336</v>
      </c>
      <c r="DH19">
        <f>((4/12)*100)</f>
        <v>33.333333333333329</v>
      </c>
      <c r="DI19">
        <f>((4/14)*100)</f>
        <v>28.571428571428569</v>
      </c>
      <c r="DJ19">
        <f>((8/14)*100)</f>
        <v>57.142857142857139</v>
      </c>
      <c r="DK19">
        <f>((9/14)*100)</f>
        <v>64.285714285714292</v>
      </c>
      <c r="DL19">
        <f>((5/11)*100)</f>
        <v>45.454545454545453</v>
      </c>
      <c r="DM19">
        <f>((3/11)*100)</f>
        <v>27.27272727272727</v>
      </c>
      <c r="DN19">
        <f>((9/11)*100)</f>
        <v>81.818181818181827</v>
      </c>
      <c r="DP19">
        <f>((3/9)*100)</f>
        <v>33.333333333333329</v>
      </c>
      <c r="DQ19">
        <f>((0/9)*100)</f>
        <v>0</v>
      </c>
      <c r="DR19">
        <f>((2/9)*100)</f>
        <v>22.222222222222221</v>
      </c>
      <c r="DS19">
        <f>((3/9)*100)</f>
        <v>33.333333333333329</v>
      </c>
      <c r="DT19">
        <f>((1/9)*100)</f>
        <v>11.111111111111111</v>
      </c>
      <c r="DU19">
        <f>((1/9)*100)</f>
        <v>11.111111111111111</v>
      </c>
      <c r="DV19">
        <f>((0/9)*100)</f>
        <v>0</v>
      </c>
      <c r="DW19">
        <f>((4/9)*100)</f>
        <v>44.444444444444443</v>
      </c>
      <c r="DX19">
        <f>((7/9)*100)</f>
        <v>77.777777777777786</v>
      </c>
      <c r="DY19">
        <f>((2/10)*100)</f>
        <v>20</v>
      </c>
      <c r="DZ19">
        <f>((2/10)*100)</f>
        <v>20</v>
      </c>
      <c r="EA19">
        <f>((7/10)*100)</f>
        <v>70</v>
      </c>
    </row>
    <row r="20" spans="1:131" x14ac:dyDescent="0.25">
      <c r="A20">
        <v>226.062713</v>
      </c>
      <c r="B20">
        <v>6.3343129999999999</v>
      </c>
      <c r="C20">
        <v>220.03675100000001</v>
      </c>
      <c r="D20">
        <v>4.6545529999999999</v>
      </c>
      <c r="E20">
        <v>226.63140799999999</v>
      </c>
      <c r="F20">
        <v>7.3143130000000003</v>
      </c>
      <c r="G20">
        <v>222.57110900000001</v>
      </c>
      <c r="H20">
        <v>3.8702070000000002</v>
      </c>
      <c r="P20">
        <f>(10/200)</f>
        <v>0.05</v>
      </c>
      <c r="Q20">
        <f>(10/200)</f>
        <v>0.05</v>
      </c>
      <c r="BF20">
        <f>ABS($B$20-$D$20)</f>
        <v>1.6797599999999999</v>
      </c>
      <c r="BG20">
        <f>ABS($F$20-$H$20)</f>
        <v>3.4441060000000001</v>
      </c>
      <c r="BI20">
        <v>2.7555440000000004</v>
      </c>
      <c r="BJ20">
        <v>2.9486349999999999</v>
      </c>
      <c r="BO20">
        <f>SQRT((ABS($A$20-$G$20)^2+(ABS($B$20-$H$20)^2)))</f>
        <v>4.2735368106583529</v>
      </c>
      <c r="BP20">
        <f>SQRT((ABS($C$20-$E$20)^2+(ABS($D$20-$F$20)^2)))</f>
        <v>7.1108244392087743</v>
      </c>
      <c r="BR20" t="e">
        <f>DEGREES(ACOS((5.32427404522315^2+0^2-5.32427404522315^2)/(2*5.32427404522315*0)))</f>
        <v>#DIV/0!</v>
      </c>
      <c r="CL20">
        <v>10</v>
      </c>
      <c r="CM20">
        <v>3</v>
      </c>
      <c r="CN20">
        <v>0</v>
      </c>
      <c r="CO20">
        <v>4</v>
      </c>
      <c r="CP20">
        <v>10</v>
      </c>
      <c r="CQ20">
        <v>3</v>
      </c>
      <c r="CR20">
        <v>4</v>
      </c>
      <c r="CS20">
        <v>2</v>
      </c>
      <c r="DP20">
        <f>((3/10)*100)</f>
        <v>30</v>
      </c>
      <c r="DQ20">
        <f>((0/10)*100)</f>
        <v>0</v>
      </c>
      <c r="DR20">
        <f>((4/10)*100)</f>
        <v>40</v>
      </c>
      <c r="DS20">
        <f>((3/10)*100)</f>
        <v>30</v>
      </c>
      <c r="DT20">
        <f>((4/10)*100)</f>
        <v>40</v>
      </c>
      <c r="DU20">
        <f>((2/10)*100)</f>
        <v>20</v>
      </c>
    </row>
    <row r="21" spans="1:131" x14ac:dyDescent="0.25">
      <c r="A21" t="s">
        <v>22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BS21">
        <f>DEGREES(ACOS((6.62230202157074^2+23.1884665212334^2-18.1511909628241^2)/(2*6.62230202157074*23.1884665212334)))</f>
        <v>34.832317095077052</v>
      </c>
    </row>
    <row r="22" spans="1:131" x14ac:dyDescent="0.25">
      <c r="A22">
        <v>228.680892</v>
      </c>
      <c r="B22">
        <v>5.3789540000000002</v>
      </c>
      <c r="C22">
        <v>239.48885000000001</v>
      </c>
      <c r="D22">
        <v>7.1556470000000001</v>
      </c>
      <c r="E22">
        <v>250.69877300000002</v>
      </c>
      <c r="F22">
        <v>5.0487169999999999</v>
      </c>
      <c r="G22">
        <v>237.06275299999999</v>
      </c>
      <c r="H22">
        <v>8.1732469999999999</v>
      </c>
      <c r="K22">
        <f>(11/200)</f>
        <v>5.5E-2</v>
      </c>
      <c r="L22">
        <f>(13/200)</f>
        <v>6.5000000000000002E-2</v>
      </c>
      <c r="M22">
        <f>(11/200)</f>
        <v>5.5E-2</v>
      </c>
      <c r="N22">
        <f>(13/200)</f>
        <v>6.5000000000000002E-2</v>
      </c>
      <c r="P22">
        <f>(10/200)</f>
        <v>0.05</v>
      </c>
      <c r="Q22">
        <f>(12/200)</f>
        <v>0.06</v>
      </c>
      <c r="R22">
        <f>(10/200)</f>
        <v>0.05</v>
      </c>
      <c r="S22">
        <f>(11/200)</f>
        <v>5.5E-2</v>
      </c>
      <c r="U22">
        <f>0.055+0.05</f>
        <v>0.10500000000000001</v>
      </c>
      <c r="V22">
        <f>0.065+0.06</f>
        <v>0.125</v>
      </c>
      <c r="W22">
        <f>0.055+0.05</f>
        <v>0.10500000000000001</v>
      </c>
      <c r="X22">
        <f>0.065+0.055</f>
        <v>0.12</v>
      </c>
      <c r="Z22">
        <f>SQRT((ABS($A$23-$A$22)^2+(ABS($B$23-$B$22)^2)))</f>
        <v>18.087232912643469</v>
      </c>
      <c r="AA22">
        <f>SQRT((ABS($C$23-$C$22)^2+(ABS($D$23-$D$22)^2)))</f>
        <v>22.159023593323184</v>
      </c>
      <c r="AB22">
        <f>SQRT((ABS($E$23-$E$22)^2+(ABS($F$23-$F$22)^2)))</f>
        <v>19.130217898813402</v>
      </c>
      <c r="AC22">
        <f>SQRT((ABS($G$23-$G$22)^2+(ABS($H$23-$H$22)^2)))</f>
        <v>23.188466521233448</v>
      </c>
      <c r="AJ22">
        <f>1/0.105</f>
        <v>9.5238095238095237</v>
      </c>
      <c r="AK22">
        <f>1/0.125</f>
        <v>8</v>
      </c>
      <c r="AL22">
        <f>1/0.105</f>
        <v>9.5238095238095237</v>
      </c>
      <c r="AM22">
        <f>1/0.12</f>
        <v>8.3333333333333339</v>
      </c>
      <c r="AO22">
        <f t="shared" ref="AO22:AO29" si="11">$Z22/$U22</f>
        <v>172.25936107279492</v>
      </c>
      <c r="AP22">
        <f t="shared" ref="AP22:AP29" si="12">$AA22/$V22</f>
        <v>177.27218874658547</v>
      </c>
      <c r="AQ22">
        <f t="shared" ref="AQ22:AQ29" si="13">$AB22/$W22</f>
        <v>182.19255141727049</v>
      </c>
      <c r="AR22">
        <f t="shared" ref="AR22:AR29" si="14">$AC22/$X22</f>
        <v>193.23722101027874</v>
      </c>
      <c r="AV22">
        <f>((0.055/0.105)*100)</f>
        <v>52.380952380952387</v>
      </c>
      <c r="AW22">
        <f>((0.065/0.125)*100)</f>
        <v>52</v>
      </c>
      <c r="AX22">
        <f>((0.055/0.105)*100)</f>
        <v>52.380952380952387</v>
      </c>
      <c r="AY22">
        <f>((0.065/0.12)*100)</f>
        <v>54.166666666666671</v>
      </c>
      <c r="BA22">
        <f>((0.05/0.105)*100)</f>
        <v>47.61904761904762</v>
      </c>
      <c r="BB22">
        <f>((0.06/0.125)*100)</f>
        <v>48</v>
      </c>
      <c r="BC22">
        <f>((0.05/0.105)*100)</f>
        <v>47.61904761904762</v>
      </c>
      <c r="BD22">
        <f>((0.055/0.12)*100)</f>
        <v>45.833333333333336</v>
      </c>
      <c r="BF22">
        <f>ABS($B$22-$D$22)</f>
        <v>1.7766929999999999</v>
      </c>
      <c r="BG22">
        <f>ABS($F$22-$H$22)</f>
        <v>3.12453</v>
      </c>
      <c r="BL22">
        <f>SQRT((ABS($A$22-$E$23)^2+(ABS($B$22-$F$23)^2)))</f>
        <v>3.0380570971253964</v>
      </c>
      <c r="BM22">
        <f>SQRT((ABS($C$22-$G$22)^2+(ABS($D$22-$H$22)^2)))</f>
        <v>2.6308660956820153</v>
      </c>
      <c r="BO22">
        <f>SQRT((ABS($A$22-$G$22)^2+(ABS($B$22-$H$22)^2)))</f>
        <v>8.8353645761320898</v>
      </c>
      <c r="BP22">
        <f>SQRT((ABS($C$22-$E$22)^2+(ABS($D$22-$F$22)^2)))</f>
        <v>11.406205665813197</v>
      </c>
      <c r="BR22">
        <f>DEGREES(ACOS((13.989414897032^2+19.1302178988134^2-6.62230202157074^2)/(2*13.989414897032*19.1302178988134)))</f>
        <v>14.660879525172382</v>
      </c>
      <c r="BS22">
        <f>DEGREES(ACOS((4.20998886457494^2+28.1907008612036^2-28.1958875618201^2)/(2*4.20998886457494*28.1907008612036)))</f>
        <v>85.78853826116017</v>
      </c>
      <c r="BU22">
        <v>11</v>
      </c>
      <c r="BV22">
        <v>3</v>
      </c>
      <c r="BW22">
        <v>3</v>
      </c>
      <c r="BX22">
        <v>8</v>
      </c>
      <c r="BY22">
        <v>13</v>
      </c>
      <c r="BZ22">
        <v>3</v>
      </c>
      <c r="CA22">
        <v>9</v>
      </c>
      <c r="CB22">
        <v>2</v>
      </c>
      <c r="CC22">
        <v>11</v>
      </c>
      <c r="CD22">
        <v>2</v>
      </c>
      <c r="CE22">
        <v>9</v>
      </c>
      <c r="CF22">
        <v>4</v>
      </c>
      <c r="CG22">
        <v>13</v>
      </c>
      <c r="CH22">
        <v>8</v>
      </c>
      <c r="CI22">
        <v>3</v>
      </c>
      <c r="CJ22">
        <v>8</v>
      </c>
      <c r="CL22">
        <v>10</v>
      </c>
      <c r="CM22">
        <v>0</v>
      </c>
      <c r="CN22">
        <v>1</v>
      </c>
      <c r="CO22">
        <v>8</v>
      </c>
      <c r="CP22">
        <v>12</v>
      </c>
      <c r="CQ22">
        <v>0</v>
      </c>
      <c r="CR22">
        <v>10</v>
      </c>
      <c r="CS22">
        <v>0</v>
      </c>
      <c r="CT22">
        <v>10</v>
      </c>
      <c r="CU22">
        <v>0</v>
      </c>
      <c r="CV22">
        <v>10</v>
      </c>
      <c r="CW22">
        <v>0</v>
      </c>
      <c r="CX22">
        <v>11</v>
      </c>
      <c r="CY22">
        <v>8</v>
      </c>
      <c r="CZ22">
        <v>0</v>
      </c>
      <c r="DA22">
        <v>4</v>
      </c>
      <c r="DC22">
        <f>((3/11)*100)</f>
        <v>27.27272727272727</v>
      </c>
      <c r="DD22">
        <f>((3/11)*100)</f>
        <v>27.27272727272727</v>
      </c>
      <c r="DE22">
        <f>((8/11)*100)</f>
        <v>72.727272727272734</v>
      </c>
      <c r="DF22">
        <f>((3/13)*100)</f>
        <v>23.076923076923077</v>
      </c>
      <c r="DG22">
        <f>((9/13)*100)</f>
        <v>69.230769230769226</v>
      </c>
      <c r="DH22">
        <f>((2/13)*100)</f>
        <v>15.384615384615385</v>
      </c>
      <c r="DI22">
        <f>((2/11)*100)</f>
        <v>18.181818181818183</v>
      </c>
      <c r="DJ22">
        <f>((9/11)*100)</f>
        <v>81.818181818181827</v>
      </c>
      <c r="DK22">
        <f>((4/11)*100)</f>
        <v>36.363636363636367</v>
      </c>
      <c r="DL22">
        <f>((8/13)*100)</f>
        <v>61.53846153846154</v>
      </c>
      <c r="DM22">
        <f>((3/13)*100)</f>
        <v>23.076923076923077</v>
      </c>
      <c r="DN22">
        <f>((8/13)*100)</f>
        <v>61.53846153846154</v>
      </c>
      <c r="DP22">
        <f>((0/10)*100)</f>
        <v>0</v>
      </c>
      <c r="DQ22">
        <f>((1/10)*100)</f>
        <v>10</v>
      </c>
      <c r="DR22">
        <f>((8/10)*100)</f>
        <v>80</v>
      </c>
      <c r="DS22">
        <f>((0/12)*100)</f>
        <v>0</v>
      </c>
      <c r="DT22">
        <f>((10/12)*100)</f>
        <v>83.333333333333343</v>
      </c>
      <c r="DU22">
        <f>((0/12)*100)</f>
        <v>0</v>
      </c>
      <c r="DV22">
        <f>((0/10)*100)</f>
        <v>0</v>
      </c>
      <c r="DW22">
        <f>((10/10)*100)</f>
        <v>100</v>
      </c>
      <c r="DX22">
        <f>((0/10)*100)</f>
        <v>0</v>
      </c>
      <c r="DY22">
        <f>((8/11)*100)</f>
        <v>72.727272727272734</v>
      </c>
      <c r="DZ22">
        <f>((0/11)*100)</f>
        <v>0</v>
      </c>
      <c r="EA22">
        <f>((4/11)*100)</f>
        <v>36.363636363636367</v>
      </c>
    </row>
    <row r="23" spans="1:131" x14ac:dyDescent="0.25">
      <c r="A23">
        <v>210.594595</v>
      </c>
      <c r="B23">
        <v>5.5629520000000001</v>
      </c>
      <c r="C23">
        <v>217.329903</v>
      </c>
      <c r="D23">
        <v>7.0973850000000001</v>
      </c>
      <c r="E23">
        <v>231.577529</v>
      </c>
      <c r="F23">
        <v>4.4628290000000002</v>
      </c>
      <c r="G23">
        <v>213.876307</v>
      </c>
      <c r="H23">
        <v>8.4793540000000007</v>
      </c>
      <c r="K23">
        <f>(13/200)</f>
        <v>6.5000000000000002E-2</v>
      </c>
      <c r="L23">
        <f>(16/200)</f>
        <v>0.08</v>
      </c>
      <c r="M23">
        <f>(10/200)</f>
        <v>0.05</v>
      </c>
      <c r="N23">
        <f>(13/200)</f>
        <v>6.5000000000000002E-2</v>
      </c>
      <c r="P23">
        <f>(7/200)</f>
        <v>3.5000000000000003E-2</v>
      </c>
      <c r="Q23">
        <f>(10/200)</f>
        <v>0.05</v>
      </c>
      <c r="R23">
        <f>(9/200)</f>
        <v>4.4999999999999998E-2</v>
      </c>
      <c r="S23">
        <f>(9/200)</f>
        <v>4.4999999999999998E-2</v>
      </c>
      <c r="U23">
        <f>0.065+0.035</f>
        <v>0.1</v>
      </c>
      <c r="V23">
        <f>0.08+0.05</f>
        <v>0.13</v>
      </c>
      <c r="W23">
        <f>0.05+0.045</f>
        <v>9.5000000000000001E-2</v>
      </c>
      <c r="X23">
        <f>0.065+0.045</f>
        <v>0.11</v>
      </c>
      <c r="Z23">
        <f>SQRT((ABS($A$24-$A$23)^2+(ABS($B$24-$B$23)^2)))</f>
        <v>23.917041589225313</v>
      </c>
      <c r="AA23">
        <f>SQRT((ABS($C$24-$C$23)^2+(ABS($D$24-$D$23)^2)))</f>
        <v>27.976385413263618</v>
      </c>
      <c r="AB23">
        <f>SQRT((ABS($E$24-$E$23)^2+(ABS($F$24-$F$23)^2)))</f>
        <v>18.236941010768934</v>
      </c>
      <c r="AC23">
        <f>SQRT((ABS($G$24-$G$23)^2+(ABS($H$24-$H$23)^2)))</f>
        <v>28.190700861203588</v>
      </c>
      <c r="AJ23">
        <f>1/0.1</f>
        <v>10</v>
      </c>
      <c r="AK23">
        <f>1/0.13</f>
        <v>7.6923076923076916</v>
      </c>
      <c r="AL23">
        <f>1/0.095</f>
        <v>10.526315789473685</v>
      </c>
      <c r="AM23">
        <f>1/0.11</f>
        <v>9.0909090909090917</v>
      </c>
      <c r="AO23">
        <f t="shared" si="11"/>
        <v>239.17041589225312</v>
      </c>
      <c r="AP23">
        <f t="shared" si="12"/>
        <v>215.20296471741244</v>
      </c>
      <c r="AQ23">
        <f t="shared" si="13"/>
        <v>191.96780011335719</v>
      </c>
      <c r="AR23">
        <f t="shared" si="14"/>
        <v>256.27909873821443</v>
      </c>
      <c r="AV23">
        <f>((0.065/0.1)*100)</f>
        <v>65</v>
      </c>
      <c r="AW23">
        <f>((0.08/0.13)*100)</f>
        <v>61.53846153846154</v>
      </c>
      <c r="AX23">
        <f>((0.05/0.095)*100)</f>
        <v>52.631578947368418</v>
      </c>
      <c r="AY23">
        <f>((0.065/0.11)*100)</f>
        <v>59.090909090909093</v>
      </c>
      <c r="BA23">
        <f>((0.035/0.1)*100)</f>
        <v>35</v>
      </c>
      <c r="BB23">
        <f>((0.05/0.13)*100)</f>
        <v>38.461538461538467</v>
      </c>
      <c r="BC23">
        <f>((0.045/0.095)*100)</f>
        <v>47.368421052631575</v>
      </c>
      <c r="BD23">
        <f>((0.045/0.11)*100)</f>
        <v>40.909090909090907</v>
      </c>
      <c r="BF23">
        <f>ABS($B$23-$D$23)</f>
        <v>1.5344329999999999</v>
      </c>
      <c r="BG23">
        <f>ABS($F$23-$H$23)</f>
        <v>4.0165250000000006</v>
      </c>
      <c r="BL23">
        <f>SQRT((ABS($A$23-$E$24)^2+(ABS($B$23-$F$24)^2)))</f>
        <v>3.0216749995697785</v>
      </c>
      <c r="BM23">
        <f>SQRT((ABS($C$23-$G$23)^2+(ABS($D$23-$H$23)^2)))</f>
        <v>3.7198338199679073</v>
      </c>
      <c r="BO23">
        <f>SQRT((ABS($A$23-$G$23)^2+(ABS($B$23-$H$23)^2)))</f>
        <v>4.3903341873424626</v>
      </c>
      <c r="BP23">
        <f>SQRT((ABS($C$23-$E$24)^2+(ABS($D$23-$F$24)^2)))</f>
        <v>4.8697920818435358</v>
      </c>
      <c r="BR23">
        <f>DEGREES(ACOS((18.1511909628241^2+18.2369410107689^2-4.20998886457494^2)/(2*18.1511909628241*18.2369410107689)))</f>
        <v>13.284897161472729</v>
      </c>
      <c r="BS23">
        <f>DEGREES(ACOS((5.00398247162847^2+24.3323043151455^2-25.3509224395686^2)/(2*5.00398247162847*24.3323043151455)))</f>
        <v>96.02695967789144</v>
      </c>
      <c r="BU23">
        <v>13</v>
      </c>
      <c r="BV23">
        <v>11</v>
      </c>
      <c r="BW23">
        <v>5</v>
      </c>
      <c r="BX23">
        <v>6</v>
      </c>
      <c r="BY23">
        <v>16</v>
      </c>
      <c r="BZ23">
        <v>11</v>
      </c>
      <c r="CA23">
        <v>8</v>
      </c>
      <c r="CB23">
        <v>7</v>
      </c>
      <c r="CC23">
        <v>10</v>
      </c>
      <c r="CD23">
        <v>3</v>
      </c>
      <c r="CE23">
        <v>5</v>
      </c>
      <c r="CF23">
        <v>8</v>
      </c>
      <c r="CG23">
        <v>13</v>
      </c>
      <c r="CH23">
        <v>6</v>
      </c>
      <c r="CI23">
        <v>6</v>
      </c>
      <c r="CJ23">
        <v>12</v>
      </c>
      <c r="CL23">
        <v>7</v>
      </c>
      <c r="CM23">
        <v>2</v>
      </c>
      <c r="CN23">
        <v>0</v>
      </c>
      <c r="CO23">
        <v>2</v>
      </c>
      <c r="CP23">
        <v>10</v>
      </c>
      <c r="CQ23">
        <v>2</v>
      </c>
      <c r="CR23">
        <v>5</v>
      </c>
      <c r="CS23">
        <v>0</v>
      </c>
      <c r="CT23">
        <v>9</v>
      </c>
      <c r="CU23">
        <v>1</v>
      </c>
      <c r="CV23">
        <v>5</v>
      </c>
      <c r="CW23">
        <v>4</v>
      </c>
      <c r="CX23">
        <v>9</v>
      </c>
      <c r="CY23">
        <v>2</v>
      </c>
      <c r="CZ23">
        <v>0</v>
      </c>
      <c r="DA23">
        <v>7</v>
      </c>
      <c r="DC23">
        <f>((11/13)*100)</f>
        <v>84.615384615384613</v>
      </c>
      <c r="DD23">
        <f>((5/13)*100)</f>
        <v>38.461538461538467</v>
      </c>
      <c r="DE23">
        <f>((6/13)*100)</f>
        <v>46.153846153846153</v>
      </c>
      <c r="DF23">
        <f>((11/16)*100)</f>
        <v>68.75</v>
      </c>
      <c r="DG23">
        <f>((8/16)*100)</f>
        <v>50</v>
      </c>
      <c r="DH23">
        <f>((7/16)*100)</f>
        <v>43.75</v>
      </c>
      <c r="DI23">
        <f>((3/10)*100)</f>
        <v>30</v>
      </c>
      <c r="DJ23">
        <f>((5/10)*100)</f>
        <v>50</v>
      </c>
      <c r="DK23">
        <f>((8/10)*100)</f>
        <v>80</v>
      </c>
      <c r="DL23">
        <f>((6/13)*100)</f>
        <v>46.153846153846153</v>
      </c>
      <c r="DM23">
        <f>((6/13)*100)</f>
        <v>46.153846153846153</v>
      </c>
      <c r="DN23">
        <f>((12/13)*100)</f>
        <v>92.307692307692307</v>
      </c>
      <c r="DP23">
        <f>((2/7)*100)</f>
        <v>28.571428571428569</v>
      </c>
      <c r="DQ23">
        <f>((0/7)*100)</f>
        <v>0</v>
      </c>
      <c r="DR23">
        <f>((2/7)*100)</f>
        <v>28.571428571428569</v>
      </c>
      <c r="DS23">
        <f>((2/10)*100)</f>
        <v>20</v>
      </c>
      <c r="DT23">
        <f>((5/10)*100)</f>
        <v>50</v>
      </c>
      <c r="DU23">
        <f>((0/10)*100)</f>
        <v>0</v>
      </c>
      <c r="DV23">
        <f>((1/9)*100)</f>
        <v>11.111111111111111</v>
      </c>
      <c r="DW23">
        <f>((5/9)*100)</f>
        <v>55.555555555555557</v>
      </c>
      <c r="DX23">
        <f>((4/9)*100)</f>
        <v>44.444444444444443</v>
      </c>
      <c r="DY23">
        <f>((2/9)*100)</f>
        <v>22.222222222222221</v>
      </c>
      <c r="DZ23">
        <f>((0/9)*100)</f>
        <v>0</v>
      </c>
      <c r="EA23">
        <f>((7/9)*100)</f>
        <v>77.777777777777786</v>
      </c>
    </row>
    <row r="24" spans="1:131" x14ac:dyDescent="0.25">
      <c r="A24">
        <v>186.69215199999999</v>
      </c>
      <c r="B24">
        <v>6.3984740000000002</v>
      </c>
      <c r="C24">
        <v>189.381441</v>
      </c>
      <c r="D24">
        <v>8.3470300000000002</v>
      </c>
      <c r="E24">
        <v>213.341284</v>
      </c>
      <c r="F24">
        <v>4.3034999999999997</v>
      </c>
      <c r="G24">
        <v>185.726584</v>
      </c>
      <c r="H24">
        <v>9.9987980000000007</v>
      </c>
      <c r="K24">
        <f>(13/200)</f>
        <v>6.5000000000000002E-2</v>
      </c>
      <c r="L24">
        <f>(12/200)</f>
        <v>0.06</v>
      </c>
      <c r="M24">
        <f>(13/200)</f>
        <v>6.5000000000000002E-2</v>
      </c>
      <c r="N24">
        <f>(12/200)</f>
        <v>0.06</v>
      </c>
      <c r="P24">
        <f>(8/200)</f>
        <v>0.04</v>
      </c>
      <c r="Q24">
        <f>(7/200)</f>
        <v>3.5000000000000003E-2</v>
      </c>
      <c r="R24">
        <f>(8/200)</f>
        <v>0.04</v>
      </c>
      <c r="S24">
        <f>(9/200)</f>
        <v>4.4999999999999998E-2</v>
      </c>
      <c r="U24">
        <f>0.065+0.04</f>
        <v>0.10500000000000001</v>
      </c>
      <c r="V24">
        <f>0.06+0.035</f>
        <v>9.5000000000000001E-2</v>
      </c>
      <c r="W24">
        <f>0.065+0.04</f>
        <v>0.10500000000000001</v>
      </c>
      <c r="X24">
        <f>0.06+0.045</f>
        <v>0.105</v>
      </c>
      <c r="Z24">
        <f>SQRT((ABS($A$25-$A$24)^2+(ABS($B$25-$B$24)^2)))</f>
        <v>25.27444601438032</v>
      </c>
      <c r="AA24">
        <f>SQRT((ABS($C$25-$C$24)^2+(ABS($D$25-$D$24)^2)))</f>
        <v>23.686792154022378</v>
      </c>
      <c r="AB24">
        <f>SQRT((ABS($E$25-$E$24)^2+(ABS($F$25-$F$24)^2)))</f>
        <v>27.239750641146586</v>
      </c>
      <c r="AC24">
        <f>SQRT((ABS($G$25-$G$24)^2+(ABS($H$25-$H$24)^2)))</f>
        <v>24.332304315145524</v>
      </c>
      <c r="AJ24">
        <f>1/0.105</f>
        <v>9.5238095238095237</v>
      </c>
      <c r="AK24">
        <f>1/0.095</f>
        <v>10.526315789473685</v>
      </c>
      <c r="AL24">
        <f>1/0.105</f>
        <v>9.5238095238095237</v>
      </c>
      <c r="AM24">
        <f>1/0.105</f>
        <v>9.5238095238095237</v>
      </c>
      <c r="AO24">
        <f t="shared" si="11"/>
        <v>240.70900966076493</v>
      </c>
      <c r="AP24">
        <f t="shared" si="12"/>
        <v>249.33465425286713</v>
      </c>
      <c r="AQ24">
        <f t="shared" si="13"/>
        <v>259.42619658234838</v>
      </c>
      <c r="AR24">
        <f t="shared" si="14"/>
        <v>231.73623157281452</v>
      </c>
      <c r="AV24">
        <f>((0.065/0.105)*100)</f>
        <v>61.904761904761905</v>
      </c>
      <c r="AW24">
        <f>((0.06/0.095)*100)</f>
        <v>63.157894736842103</v>
      </c>
      <c r="AX24">
        <f>((0.065/0.105)*100)</f>
        <v>61.904761904761905</v>
      </c>
      <c r="AY24">
        <f>((0.06/0.105)*100)</f>
        <v>57.142857142857139</v>
      </c>
      <c r="BA24">
        <f>((0.04/0.105)*100)</f>
        <v>38.095238095238102</v>
      </c>
      <c r="BB24">
        <f>((0.035/0.095)*100)</f>
        <v>36.842105263157897</v>
      </c>
      <c r="BC24">
        <f>((0.04/0.105)*100)</f>
        <v>38.095238095238102</v>
      </c>
      <c r="BD24">
        <f>((0.045/0.105)*100)</f>
        <v>42.857142857142854</v>
      </c>
      <c r="BF24">
        <f>ABS($B$24-$D$24)</f>
        <v>1.948556</v>
      </c>
      <c r="BG24">
        <f>ABS($F$24-$H$24)</f>
        <v>5.6952980000000011</v>
      </c>
      <c r="BL24">
        <f>SQRT((ABS($A$24-$E$25)^2+(ABS($B$24-$F$25)^2)))</f>
        <v>1.5056998473072278</v>
      </c>
      <c r="BM24">
        <f>SQRT((ABS($C$24-$G$24)^2+(ABS($D$24-$H$24)^2)))</f>
        <v>4.0107751390813409</v>
      </c>
      <c r="BO24">
        <f>SQRT((ABS($A$24-$G$24)^2+(ABS($B$24-$H$24)^2)))</f>
        <v>3.7275534157943309</v>
      </c>
      <c r="BP24">
        <f>SQRT((ABS($C$24-$E$25)^2+(ABS($D$24-$F$25)^2)))</f>
        <v>4.672945264758197</v>
      </c>
      <c r="BR24">
        <f>DEGREES(ACOS((28.1958875618201^2+27.2397506411466^2-5.00398247162847^2)/(2*28.1958875618201*27.2397506411466)))</f>
        <v>10.168050290963379</v>
      </c>
      <c r="BS24">
        <f>DEGREES(ACOS((4.54543987511055^2+31.2984809558799^2-30.193277003206^2)/(2*4.54543987511055*31.2984809558799)))</f>
        <v>71.85233356578442</v>
      </c>
      <c r="BU24">
        <v>13</v>
      </c>
      <c r="BV24">
        <v>9</v>
      </c>
      <c r="BW24">
        <v>5</v>
      </c>
      <c r="BX24">
        <v>5</v>
      </c>
      <c r="BY24">
        <v>12</v>
      </c>
      <c r="BZ24">
        <v>9</v>
      </c>
      <c r="CA24">
        <v>4</v>
      </c>
      <c r="CB24">
        <v>3</v>
      </c>
      <c r="CC24">
        <v>13</v>
      </c>
      <c r="CD24">
        <v>5</v>
      </c>
      <c r="CE24">
        <v>6</v>
      </c>
      <c r="CF24">
        <v>12</v>
      </c>
      <c r="CG24">
        <v>12</v>
      </c>
      <c r="CH24">
        <v>5</v>
      </c>
      <c r="CI24">
        <v>4</v>
      </c>
      <c r="CJ24">
        <v>12</v>
      </c>
      <c r="CL24">
        <v>8</v>
      </c>
      <c r="CM24">
        <v>5</v>
      </c>
      <c r="CN24">
        <v>0</v>
      </c>
      <c r="CO24">
        <v>1</v>
      </c>
      <c r="CP24">
        <v>7</v>
      </c>
      <c r="CQ24">
        <v>5</v>
      </c>
      <c r="CR24">
        <v>0</v>
      </c>
      <c r="CS24">
        <v>0</v>
      </c>
      <c r="CT24">
        <v>8</v>
      </c>
      <c r="CU24">
        <v>0</v>
      </c>
      <c r="CV24">
        <v>0</v>
      </c>
      <c r="CW24">
        <v>7</v>
      </c>
      <c r="CX24">
        <v>9</v>
      </c>
      <c r="CY24">
        <v>1</v>
      </c>
      <c r="CZ24">
        <v>0</v>
      </c>
      <c r="DA24">
        <v>8</v>
      </c>
      <c r="DC24">
        <f>((9/13)*100)</f>
        <v>69.230769230769226</v>
      </c>
      <c r="DD24">
        <f>((5/13)*100)</f>
        <v>38.461538461538467</v>
      </c>
      <c r="DE24">
        <f>((5/13)*100)</f>
        <v>38.461538461538467</v>
      </c>
      <c r="DF24">
        <f>((9/12)*100)</f>
        <v>75</v>
      </c>
      <c r="DG24">
        <f>((4/12)*100)</f>
        <v>33.333333333333329</v>
      </c>
      <c r="DH24">
        <f>((3/12)*100)</f>
        <v>25</v>
      </c>
      <c r="DI24">
        <f>((5/13)*100)</f>
        <v>38.461538461538467</v>
      </c>
      <c r="DJ24">
        <f>((6/13)*100)</f>
        <v>46.153846153846153</v>
      </c>
      <c r="DK24">
        <f>((12/13)*100)</f>
        <v>92.307692307692307</v>
      </c>
      <c r="DL24">
        <f>((5/12)*100)</f>
        <v>41.666666666666671</v>
      </c>
      <c r="DM24">
        <f>((4/12)*100)</f>
        <v>33.333333333333329</v>
      </c>
      <c r="DN24">
        <f>((12/12)*100)</f>
        <v>100</v>
      </c>
      <c r="DP24">
        <f>((5/8)*100)</f>
        <v>62.5</v>
      </c>
      <c r="DQ24">
        <f>((0/8)*100)</f>
        <v>0</v>
      </c>
      <c r="DR24">
        <f>((1/8)*100)</f>
        <v>12.5</v>
      </c>
      <c r="DS24">
        <f>((5/7)*100)</f>
        <v>71.428571428571431</v>
      </c>
      <c r="DT24">
        <f>((0/7)*100)</f>
        <v>0</v>
      </c>
      <c r="DU24">
        <f>((0/7)*100)</f>
        <v>0</v>
      </c>
      <c r="DV24">
        <f>((0/8)*100)</f>
        <v>0</v>
      </c>
      <c r="DW24">
        <f>((0/8)*100)</f>
        <v>0</v>
      </c>
      <c r="DX24">
        <f>((7/8)*100)</f>
        <v>87.5</v>
      </c>
      <c r="DY24">
        <f>((1/9)*100)</f>
        <v>11.111111111111111</v>
      </c>
      <c r="DZ24">
        <f>((0/9)*100)</f>
        <v>0</v>
      </c>
      <c r="EA24">
        <f>((8/9)*100)</f>
        <v>88.888888888888886</v>
      </c>
    </row>
    <row r="25" spans="1:131" x14ac:dyDescent="0.25">
      <c r="A25">
        <v>161.45101700000001</v>
      </c>
      <c r="B25">
        <v>7.6956730000000002</v>
      </c>
      <c r="C25">
        <v>165.74305699999999</v>
      </c>
      <c r="D25">
        <v>9.8606099999999994</v>
      </c>
      <c r="E25">
        <v>186.11068599999999</v>
      </c>
      <c r="F25">
        <v>5.0095789999999996</v>
      </c>
      <c r="G25">
        <v>161.40406100000001</v>
      </c>
      <c r="H25">
        <v>10.688658999999999</v>
      </c>
      <c r="K25">
        <f>(12/200)</f>
        <v>0.06</v>
      </c>
      <c r="L25">
        <f>(10/200)</f>
        <v>0.05</v>
      </c>
      <c r="M25">
        <f>(13/200)</f>
        <v>6.5000000000000002E-2</v>
      </c>
      <c r="N25">
        <f>(11/200)</f>
        <v>5.5E-2</v>
      </c>
      <c r="P25">
        <f>(8/200)</f>
        <v>0.04</v>
      </c>
      <c r="Q25">
        <f>(8/200)</f>
        <v>0.04</v>
      </c>
      <c r="R25">
        <f>(8/200)</f>
        <v>0.04</v>
      </c>
      <c r="S25">
        <f>(9/200)</f>
        <v>4.4999999999999998E-2</v>
      </c>
      <c r="U25">
        <f>0.06+0.04</f>
        <v>0.1</v>
      </c>
      <c r="V25">
        <f>0.05+0.04</f>
        <v>0.09</v>
      </c>
      <c r="W25">
        <f>0.065+0.04</f>
        <v>0.10500000000000001</v>
      </c>
      <c r="X25">
        <f>0.055+0.045</f>
        <v>0.1</v>
      </c>
      <c r="Z25">
        <f>SQRT((ABS($A$26-$A$25)^2+(ABS($B$26-$B$25)^2)))</f>
        <v>30.362806390969816</v>
      </c>
      <c r="AA25">
        <f>SQRT((ABS($C$26-$C$25)^2+(ABS($D$26-$D$25)^2)))</f>
        <v>29.667200557012873</v>
      </c>
      <c r="AB25">
        <f>SQRT((ABS($E$26-$E$25)^2+(ABS($F$26-$F$25)^2)))</f>
        <v>25.876569582427457</v>
      </c>
      <c r="AC25">
        <f>SQRT((ABS($G$26-$G$25)^2+(ABS($H$26-$H$25)^2)))</f>
        <v>31.298480955879903</v>
      </c>
      <c r="AJ25">
        <f>1/0.1</f>
        <v>10</v>
      </c>
      <c r="AK25">
        <f>1/0.09</f>
        <v>11.111111111111111</v>
      </c>
      <c r="AL25">
        <f>1/0.105</f>
        <v>9.5238095238095237</v>
      </c>
      <c r="AM25">
        <f>1/0.1</f>
        <v>10</v>
      </c>
      <c r="AO25">
        <f t="shared" si="11"/>
        <v>303.62806390969814</v>
      </c>
      <c r="AP25">
        <f t="shared" si="12"/>
        <v>329.63556174458751</v>
      </c>
      <c r="AQ25">
        <f t="shared" si="13"/>
        <v>246.44351983264244</v>
      </c>
      <c r="AR25">
        <f t="shared" si="14"/>
        <v>312.98480955879899</v>
      </c>
      <c r="AV25">
        <f>((0.06/0.1)*100)</f>
        <v>60</v>
      </c>
      <c r="AW25">
        <f>((0.05/0.09)*100)</f>
        <v>55.555555555555557</v>
      </c>
      <c r="AX25">
        <f>((0.065/0.105)*100)</f>
        <v>61.904761904761905</v>
      </c>
      <c r="AY25">
        <f>((0.055/0.1)*100)</f>
        <v>54.999999999999993</v>
      </c>
      <c r="BA25">
        <f>((0.04/0.1)*100)</f>
        <v>40</v>
      </c>
      <c r="BB25">
        <f>((0.04/0.09)*100)</f>
        <v>44.44444444444445</v>
      </c>
      <c r="BC25">
        <f>((0.04/0.105)*100)</f>
        <v>38.095238095238102</v>
      </c>
      <c r="BD25">
        <f>((0.045/0.1)*100)</f>
        <v>44.999999999999993</v>
      </c>
      <c r="BF25">
        <f>ABS($B$25-$D$25)</f>
        <v>2.1649369999999992</v>
      </c>
      <c r="BG25">
        <f>ABS($F$25-$H$25)</f>
        <v>5.6790799999999999</v>
      </c>
      <c r="BL25">
        <f>SQRT((ABS($A$25-$E$26)^2+(ABS($B$25-$F$26)^2)))</f>
        <v>1.8401856386867717</v>
      </c>
      <c r="BM25">
        <f>SQRT((ABS($C$25-$G$25)^2+(ABS($D$25-$H$25)^2)))</f>
        <v>4.4173013746423084</v>
      </c>
      <c r="BO25">
        <f>SQRT((ABS($A$25-$G$25)^2+(ABS($B$25-$H$25)^2)))</f>
        <v>2.9933543161697371</v>
      </c>
      <c r="BP25">
        <f>SQRT((ABS($C$25-$E$26)^2+(ABS($D$25-$F$26)^2)))</f>
        <v>6.5394409476657884</v>
      </c>
      <c r="BR25">
        <f>DEGREES(ACOS((25.3509224395686^2+25.8765695824275^2-4.54543987511055^2)/(2*25.3509224395686*25.8765695824275)))</f>
        <v>10.113201968120661</v>
      </c>
      <c r="BS25">
        <f>DEGREES(ACOS((4.1922900440771^2+27.8085492492678^2-28.0429044238312^2)/(2*4.1922900440771*27.8085492492678)))</f>
        <v>88.897521274493528</v>
      </c>
      <c r="BU25">
        <v>12</v>
      </c>
      <c r="BV25">
        <v>6</v>
      </c>
      <c r="BW25">
        <v>4</v>
      </c>
      <c r="BX25">
        <v>4</v>
      </c>
      <c r="BY25">
        <v>10</v>
      </c>
      <c r="BZ25">
        <v>6</v>
      </c>
      <c r="CA25">
        <v>4</v>
      </c>
      <c r="CB25">
        <v>3</v>
      </c>
      <c r="CC25">
        <v>13</v>
      </c>
      <c r="CD25">
        <v>5</v>
      </c>
      <c r="CE25">
        <v>5</v>
      </c>
      <c r="CF25">
        <v>12</v>
      </c>
      <c r="CG25">
        <v>11</v>
      </c>
      <c r="CH25">
        <v>4</v>
      </c>
      <c r="CI25">
        <v>4</v>
      </c>
      <c r="CJ25">
        <v>11</v>
      </c>
      <c r="CL25">
        <v>8</v>
      </c>
      <c r="CM25">
        <v>4</v>
      </c>
      <c r="CN25">
        <v>0</v>
      </c>
      <c r="CO25">
        <v>1</v>
      </c>
      <c r="CP25">
        <v>8</v>
      </c>
      <c r="CQ25">
        <v>4</v>
      </c>
      <c r="CR25">
        <v>0</v>
      </c>
      <c r="CS25">
        <v>0</v>
      </c>
      <c r="CT25">
        <v>8</v>
      </c>
      <c r="CU25">
        <v>0</v>
      </c>
      <c r="CV25">
        <v>0</v>
      </c>
      <c r="CW25">
        <v>8</v>
      </c>
      <c r="CX25">
        <v>9</v>
      </c>
      <c r="CY25">
        <v>1</v>
      </c>
      <c r="CZ25">
        <v>2</v>
      </c>
      <c r="DA25">
        <v>8</v>
      </c>
      <c r="DC25">
        <f>((6/12)*100)</f>
        <v>50</v>
      </c>
      <c r="DD25">
        <f>((4/12)*100)</f>
        <v>33.333333333333329</v>
      </c>
      <c r="DE25">
        <f>((4/12)*100)</f>
        <v>33.333333333333329</v>
      </c>
      <c r="DF25">
        <f>((6/10)*100)</f>
        <v>60</v>
      </c>
      <c r="DG25">
        <f>((4/10)*100)</f>
        <v>40</v>
      </c>
      <c r="DH25">
        <f>((3/10)*100)</f>
        <v>30</v>
      </c>
      <c r="DI25">
        <f>((5/13)*100)</f>
        <v>38.461538461538467</v>
      </c>
      <c r="DJ25">
        <f>((5/13)*100)</f>
        <v>38.461538461538467</v>
      </c>
      <c r="DK25">
        <f>((12/13)*100)</f>
        <v>92.307692307692307</v>
      </c>
      <c r="DL25">
        <f>((4/11)*100)</f>
        <v>36.363636363636367</v>
      </c>
      <c r="DM25">
        <f>((4/11)*100)</f>
        <v>36.363636363636367</v>
      </c>
      <c r="DN25">
        <f>((11/11)*100)</f>
        <v>100</v>
      </c>
      <c r="DP25">
        <f>((4/8)*100)</f>
        <v>50</v>
      </c>
      <c r="DQ25">
        <f>((0/8)*100)</f>
        <v>0</v>
      </c>
      <c r="DR25">
        <f>((1/8)*100)</f>
        <v>12.5</v>
      </c>
      <c r="DS25">
        <f>((4/8)*100)</f>
        <v>50</v>
      </c>
      <c r="DT25">
        <f>((0/8)*100)</f>
        <v>0</v>
      </c>
      <c r="DU25">
        <f>((0/8)*100)</f>
        <v>0</v>
      </c>
      <c r="DV25">
        <f>((0/8)*100)</f>
        <v>0</v>
      </c>
      <c r="DW25">
        <f>((0/8)*100)</f>
        <v>0</v>
      </c>
      <c r="DX25">
        <f>((8/8)*100)</f>
        <v>100</v>
      </c>
      <c r="DY25">
        <f>((1/9)*100)</f>
        <v>11.111111111111111</v>
      </c>
      <c r="DZ25">
        <f>((2/9)*100)</f>
        <v>22.222222222222221</v>
      </c>
      <c r="EA25">
        <f>((8/9)*100)</f>
        <v>88.888888888888886</v>
      </c>
    </row>
    <row r="26" spans="1:131" x14ac:dyDescent="0.25">
      <c r="A26">
        <v>131.146131</v>
      </c>
      <c r="B26">
        <v>5.8211339999999998</v>
      </c>
      <c r="C26">
        <v>136.13605699999999</v>
      </c>
      <c r="D26">
        <v>7.9716050000000003</v>
      </c>
      <c r="E26">
        <v>160.26571899999999</v>
      </c>
      <c r="F26">
        <v>6.288068</v>
      </c>
      <c r="G26">
        <v>130.168871</v>
      </c>
      <c r="H26">
        <v>8.6992329999999995</v>
      </c>
      <c r="K26">
        <f>(15/200)</f>
        <v>7.4999999999999997E-2</v>
      </c>
      <c r="L26">
        <f>(14/200)</f>
        <v>7.0000000000000007E-2</v>
      </c>
      <c r="M26">
        <f>(12/200)</f>
        <v>0.06</v>
      </c>
      <c r="N26">
        <f>(13/200)</f>
        <v>6.5000000000000002E-2</v>
      </c>
      <c r="P26">
        <f>(7/200)</f>
        <v>3.5000000000000003E-2</v>
      </c>
      <c r="Q26">
        <f>(9/200)</f>
        <v>4.4999999999999998E-2</v>
      </c>
      <c r="R26">
        <f>(8/200)</f>
        <v>0.04</v>
      </c>
      <c r="S26">
        <f>(9/200)</f>
        <v>4.4999999999999998E-2</v>
      </c>
      <c r="U26">
        <f>0.075+0.035</f>
        <v>0.11</v>
      </c>
      <c r="V26">
        <f>0.07+0.045</f>
        <v>0.115</v>
      </c>
      <c r="W26">
        <f>0.06+0.04</f>
        <v>0.1</v>
      </c>
      <c r="X26">
        <f>0.065+0.045</f>
        <v>0.11</v>
      </c>
      <c r="Z26">
        <f>SQRT((ABS($A$27-$A$26)^2+(ABS($B$27-$B$26)^2)))</f>
        <v>27.556824418705027</v>
      </c>
      <c r="AA26">
        <f>SQRT((ABS($C$27-$C$26)^2+(ABS($D$27-$D$26)^2)))</f>
        <v>26.49293893632537</v>
      </c>
      <c r="AB26">
        <f>SQRT((ABS($E$27-$E$26)^2+(ABS($F$27-$F$26)^2)))</f>
        <v>30.217386148089115</v>
      </c>
      <c r="AC26">
        <f>SQRT((ABS($G$27-$G$26)^2+(ABS($H$27-$H$26)^2)))</f>
        <v>27.808549249267813</v>
      </c>
      <c r="AJ26">
        <f>1/0.11</f>
        <v>9.0909090909090917</v>
      </c>
      <c r="AK26">
        <f>1/0.115</f>
        <v>8.695652173913043</v>
      </c>
      <c r="AL26">
        <f>1/0.1</f>
        <v>10</v>
      </c>
      <c r="AM26">
        <f>1/0.11</f>
        <v>9.0909090909090917</v>
      </c>
      <c r="AO26">
        <f t="shared" si="11"/>
        <v>250.51658562459116</v>
      </c>
      <c r="AP26">
        <f t="shared" si="12"/>
        <v>230.37338205500322</v>
      </c>
      <c r="AQ26">
        <f t="shared" si="13"/>
        <v>302.17386148089116</v>
      </c>
      <c r="AR26">
        <f t="shared" si="14"/>
        <v>252.80499317516194</v>
      </c>
      <c r="AV26">
        <f>((0.075/0.11)*100)</f>
        <v>68.181818181818173</v>
      </c>
      <c r="AW26">
        <f>((0.07/0.115)*100)</f>
        <v>60.869565217391312</v>
      </c>
      <c r="AX26">
        <f>((0.06/0.1)*100)</f>
        <v>60</v>
      </c>
      <c r="AY26">
        <f>((0.065/0.11)*100)</f>
        <v>59.090909090909093</v>
      </c>
      <c r="BA26">
        <f>((0.035/0.11)*100)</f>
        <v>31.818181818181824</v>
      </c>
      <c r="BB26">
        <f>((0.045/0.115)*100)</f>
        <v>39.130434782608688</v>
      </c>
      <c r="BC26">
        <f>((0.04/0.1)*100)</f>
        <v>40</v>
      </c>
      <c r="BD26">
        <f>((0.045/0.11)*100)</f>
        <v>40.909090909090907</v>
      </c>
      <c r="BF26">
        <f>ABS($B$26-$D$26)</f>
        <v>2.1504710000000005</v>
      </c>
      <c r="BG26">
        <f>ABS($F$26-$H$26)</f>
        <v>2.4111649999999996</v>
      </c>
      <c r="BL26">
        <f>SQRT((ABS($A$26-$E$27)^2+(ABS($B$26-$F$27)^2)))</f>
        <v>1.6787741919582211</v>
      </c>
      <c r="BM26">
        <f>SQRT((ABS($C$26-$G$26)^2+(ABS($D$26-$H$26)^2)))</f>
        <v>6.0113851369696798</v>
      </c>
      <c r="BO26">
        <f>SQRT((ABS($A$26-$G$26)^2+(ABS($B$26-$H$26)^2)))</f>
        <v>3.0394886019528022</v>
      </c>
      <c r="BP26">
        <f>SQRT((ABS($C$26-$E$27)^2+(ABS($D$26-$F$27)^2)))</f>
        <v>6.9587293667467653</v>
      </c>
      <c r="BR26">
        <f>DEGREES(ACOS((30.193277003206^2+30.2173861480891^2-4.1922900440771^2)/(2*30.193277003206*30.2173861480891)))</f>
        <v>7.9585214309951251</v>
      </c>
      <c r="BS26">
        <f>DEGREES(ACOS((26.8736174143395^2+26.3517483762355^2-3.8792962368141^2)/(2*26.8736174143395*26.3517483762355)))</f>
        <v>8.2836224737995501</v>
      </c>
      <c r="BU26">
        <v>15</v>
      </c>
      <c r="BV26">
        <v>10</v>
      </c>
      <c r="BW26">
        <v>8</v>
      </c>
      <c r="BX26">
        <v>6</v>
      </c>
      <c r="BY26">
        <v>14</v>
      </c>
      <c r="BZ26">
        <v>10</v>
      </c>
      <c r="CA26">
        <v>7</v>
      </c>
      <c r="CB26">
        <v>5</v>
      </c>
      <c r="CC26">
        <v>12</v>
      </c>
      <c r="CD26">
        <v>5</v>
      </c>
      <c r="CE26">
        <v>5</v>
      </c>
      <c r="CF26">
        <v>11</v>
      </c>
      <c r="CG26">
        <v>13</v>
      </c>
      <c r="CH26">
        <v>6</v>
      </c>
      <c r="CI26">
        <v>5</v>
      </c>
      <c r="CJ26">
        <v>13</v>
      </c>
      <c r="CL26">
        <v>7</v>
      </c>
      <c r="CM26">
        <v>3</v>
      </c>
      <c r="CN26">
        <v>0</v>
      </c>
      <c r="CO26">
        <v>0</v>
      </c>
      <c r="CP26">
        <v>9</v>
      </c>
      <c r="CQ26">
        <v>3</v>
      </c>
      <c r="CR26">
        <v>2</v>
      </c>
      <c r="CS26">
        <v>2</v>
      </c>
      <c r="CT26">
        <v>8</v>
      </c>
      <c r="CU26">
        <v>0</v>
      </c>
      <c r="CV26">
        <v>2</v>
      </c>
      <c r="CW26">
        <v>8</v>
      </c>
      <c r="CX26">
        <v>9</v>
      </c>
      <c r="CY26">
        <v>0</v>
      </c>
      <c r="CZ26">
        <v>0</v>
      </c>
      <c r="DA26">
        <v>7</v>
      </c>
      <c r="DC26">
        <f>((10/15)*100)</f>
        <v>66.666666666666657</v>
      </c>
      <c r="DD26">
        <f>((8/15)*100)</f>
        <v>53.333333333333336</v>
      </c>
      <c r="DE26">
        <f>((6/15)*100)</f>
        <v>40</v>
      </c>
      <c r="DF26">
        <f>((10/14)*100)</f>
        <v>71.428571428571431</v>
      </c>
      <c r="DG26">
        <f>((7/14)*100)</f>
        <v>50</v>
      </c>
      <c r="DH26">
        <f>((5/14)*100)</f>
        <v>35.714285714285715</v>
      </c>
      <c r="DI26">
        <f>((5/12)*100)</f>
        <v>41.666666666666671</v>
      </c>
      <c r="DJ26">
        <f>((5/12)*100)</f>
        <v>41.666666666666671</v>
      </c>
      <c r="DK26">
        <f>((11/12)*100)</f>
        <v>91.666666666666657</v>
      </c>
      <c r="DL26">
        <f>((6/13)*100)</f>
        <v>46.153846153846153</v>
      </c>
      <c r="DM26">
        <f>((5/13)*100)</f>
        <v>38.461538461538467</v>
      </c>
      <c r="DN26">
        <f>((13/13)*100)</f>
        <v>100</v>
      </c>
      <c r="DP26">
        <f>((3/7)*100)</f>
        <v>42.857142857142854</v>
      </c>
      <c r="DQ26">
        <f t="shared" ref="DQ26:DR28" si="15">((0/7)*100)</f>
        <v>0</v>
      </c>
      <c r="DR26">
        <f t="shared" si="15"/>
        <v>0</v>
      </c>
      <c r="DS26">
        <f>((3/9)*100)</f>
        <v>33.333333333333329</v>
      </c>
      <c r="DT26">
        <f>((2/9)*100)</f>
        <v>22.222222222222221</v>
      </c>
      <c r="DU26">
        <f>((2/9)*100)</f>
        <v>22.222222222222221</v>
      </c>
      <c r="DV26">
        <f>((0/8)*100)</f>
        <v>0</v>
      </c>
      <c r="DW26">
        <f>((2/8)*100)</f>
        <v>25</v>
      </c>
      <c r="DX26">
        <f>((8/8)*100)</f>
        <v>100</v>
      </c>
      <c r="DY26">
        <f>((0/9)*100)</f>
        <v>0</v>
      </c>
      <c r="DZ26">
        <f>((0/9)*100)</f>
        <v>0</v>
      </c>
      <c r="EA26">
        <f>((7/9)*100)</f>
        <v>77.777777777777786</v>
      </c>
    </row>
    <row r="27" spans="1:131" x14ac:dyDescent="0.25">
      <c r="A27">
        <v>103.589414</v>
      </c>
      <c r="B27">
        <v>5.8980769999999998</v>
      </c>
      <c r="C27">
        <v>109.643125</v>
      </c>
      <c r="D27">
        <v>7.9907760000000003</v>
      </c>
      <c r="E27">
        <v>130.10083900000001</v>
      </c>
      <c r="F27">
        <v>4.5074949999999996</v>
      </c>
      <c r="G27">
        <v>102.36044800000001</v>
      </c>
      <c r="H27">
        <v>8.6154379999999993</v>
      </c>
      <c r="K27">
        <f>(14/200)</f>
        <v>7.0000000000000007E-2</v>
      </c>
      <c r="L27">
        <f>(14/200)</f>
        <v>7.0000000000000007E-2</v>
      </c>
      <c r="M27">
        <f>(14/200)</f>
        <v>7.0000000000000007E-2</v>
      </c>
      <c r="N27">
        <f>(13/200)</f>
        <v>6.5000000000000002E-2</v>
      </c>
      <c r="P27">
        <f>(7/200)</f>
        <v>3.5000000000000003E-2</v>
      </c>
      <c r="Q27">
        <f>(8/200)</f>
        <v>0.04</v>
      </c>
      <c r="R27">
        <f>(7/200)</f>
        <v>3.5000000000000003E-2</v>
      </c>
      <c r="S27">
        <f>(8/200)</f>
        <v>0.04</v>
      </c>
      <c r="U27">
        <f>0.07+0.035</f>
        <v>0.10500000000000001</v>
      </c>
      <c r="V27">
        <f>0.07+0.04</f>
        <v>0.11000000000000001</v>
      </c>
      <c r="W27">
        <f>0.07+0.035</f>
        <v>0.10500000000000001</v>
      </c>
      <c r="X27">
        <f>0.065+0.04</f>
        <v>0.10500000000000001</v>
      </c>
      <c r="Z27">
        <f>SQRT((ABS($A$28-$A$27)^2+(ABS($B$28-$B$27)^2)))</f>
        <v>26.173621376818012</v>
      </c>
      <c r="AA27">
        <f>SQRT((ABS($C$28-$C$27)^2+(ABS($D$28-$D$27)^2)))</f>
        <v>27.875061845827169</v>
      </c>
      <c r="AB27">
        <f>SQRT((ABS($E$28-$E$27)^2+(ABS($F$28-$F$27)^2)))</f>
        <v>28.393062546049116</v>
      </c>
      <c r="AC27">
        <f>SQRT((ABS($G$28-$G$27)^2+(ABS($H$28-$H$27)^2)))</f>
        <v>26.351748376235474</v>
      </c>
      <c r="AJ27">
        <f>1/0.105</f>
        <v>9.5238095238095237</v>
      </c>
      <c r="AK27">
        <f>1/0.11</f>
        <v>9.0909090909090917</v>
      </c>
      <c r="AL27">
        <f>1/0.105</f>
        <v>9.5238095238095237</v>
      </c>
      <c r="AM27">
        <f>1/0.105</f>
        <v>9.5238095238095237</v>
      </c>
      <c r="AO27">
        <f t="shared" si="11"/>
        <v>249.2725845411239</v>
      </c>
      <c r="AP27">
        <f t="shared" si="12"/>
        <v>253.40965314388333</v>
      </c>
      <c r="AQ27">
        <f t="shared" si="13"/>
        <v>270.41011948618205</v>
      </c>
      <c r="AR27">
        <f t="shared" si="14"/>
        <v>250.96903215462353</v>
      </c>
      <c r="AV27">
        <f>((0.07/0.105)*100)</f>
        <v>66.666666666666671</v>
      </c>
      <c r="AW27">
        <f>((0.07/0.11)*100)</f>
        <v>63.636363636363647</v>
      </c>
      <c r="AX27">
        <f>((0.07/0.105)*100)</f>
        <v>66.666666666666671</v>
      </c>
      <c r="AY27">
        <f>((0.065/0.105)*100)</f>
        <v>61.904761904761905</v>
      </c>
      <c r="BA27">
        <f>((0.035/0.105)*100)</f>
        <v>33.333333333333336</v>
      </c>
      <c r="BB27">
        <f>((0.04/0.11)*100)</f>
        <v>36.363636363636367</v>
      </c>
      <c r="BC27">
        <f>((0.035/0.105)*100)</f>
        <v>33.333333333333336</v>
      </c>
      <c r="BD27">
        <f>((0.04/0.105)*100)</f>
        <v>38.095238095238102</v>
      </c>
      <c r="BF27">
        <f>ABS($B$27-$D$27)</f>
        <v>2.0926990000000005</v>
      </c>
      <c r="BG27">
        <f>ABS($F$27-$H$27)</f>
        <v>4.1079429999999997</v>
      </c>
      <c r="BL27">
        <f>SQRT((ABS($A$27-$E$28)^2+(ABS($B$27-$F$28)^2)))</f>
        <v>2.6213670755241432</v>
      </c>
      <c r="BM27">
        <f>SQRT((ABS($C$27-$G$27)^2+(ABS($D$27-$H$27)^2)))</f>
        <v>7.3094176854639308</v>
      </c>
      <c r="BO27">
        <f>SQRT((ABS($A$27-$G$27)^2+(ABS($B$27-$H$27)^2)))</f>
        <v>2.9823494485852922</v>
      </c>
      <c r="BP27">
        <f>SQRT((ABS($C$27-$E$28)^2+(ABS($D$27-$F$28)^2)))</f>
        <v>8.8483097210314625</v>
      </c>
      <c r="BR27">
        <f>DEGREES(ACOS((28.0429044238312^2+28.3930625460491^2-4.59207687949723^2)/(2*28.0429044238312*28.3930625460491)))</f>
        <v>9.3073382457227858</v>
      </c>
      <c r="BS27">
        <f>DEGREES(ACOS((4.33355072942501^2+25.3587562243184^2-25.058694746642^2)/(2*4.33355072942501*25.3587562243184)))</f>
        <v>81.125151116916641</v>
      </c>
      <c r="BU27">
        <v>14</v>
      </c>
      <c r="BV27">
        <v>10</v>
      </c>
      <c r="BW27">
        <v>6</v>
      </c>
      <c r="BX27">
        <v>6</v>
      </c>
      <c r="BY27">
        <v>14</v>
      </c>
      <c r="BZ27">
        <v>10</v>
      </c>
      <c r="CA27">
        <v>6</v>
      </c>
      <c r="CB27">
        <v>6</v>
      </c>
      <c r="CC27">
        <v>14</v>
      </c>
      <c r="CD27">
        <v>7</v>
      </c>
      <c r="CE27">
        <v>6</v>
      </c>
      <c r="CF27">
        <v>13</v>
      </c>
      <c r="CG27">
        <v>13</v>
      </c>
      <c r="CH27">
        <v>6</v>
      </c>
      <c r="CI27">
        <v>5</v>
      </c>
      <c r="CJ27">
        <v>13</v>
      </c>
      <c r="CL27">
        <v>7</v>
      </c>
      <c r="CM27">
        <v>3</v>
      </c>
      <c r="CN27">
        <v>0</v>
      </c>
      <c r="CO27">
        <v>0</v>
      </c>
      <c r="CP27">
        <v>8</v>
      </c>
      <c r="CQ27">
        <v>3</v>
      </c>
      <c r="CR27">
        <v>0</v>
      </c>
      <c r="CS27">
        <v>0</v>
      </c>
      <c r="CT27">
        <v>7</v>
      </c>
      <c r="CU27">
        <v>0</v>
      </c>
      <c r="CV27">
        <v>0</v>
      </c>
      <c r="CW27">
        <v>7</v>
      </c>
      <c r="CX27">
        <v>8</v>
      </c>
      <c r="CY27">
        <v>0</v>
      </c>
      <c r="CZ27">
        <v>0</v>
      </c>
      <c r="DA27">
        <v>8</v>
      </c>
      <c r="DC27">
        <f>((10/14)*100)</f>
        <v>71.428571428571431</v>
      </c>
      <c r="DD27">
        <f>((6/14)*100)</f>
        <v>42.857142857142854</v>
      </c>
      <c r="DE27">
        <f>((6/14)*100)</f>
        <v>42.857142857142854</v>
      </c>
      <c r="DF27">
        <f>((10/14)*100)</f>
        <v>71.428571428571431</v>
      </c>
      <c r="DG27">
        <f>((6/14)*100)</f>
        <v>42.857142857142854</v>
      </c>
      <c r="DH27">
        <f>((6/14)*100)</f>
        <v>42.857142857142854</v>
      </c>
      <c r="DI27">
        <f>((7/14)*100)</f>
        <v>50</v>
      </c>
      <c r="DJ27">
        <f>((6/14)*100)</f>
        <v>42.857142857142854</v>
      </c>
      <c r="DK27">
        <f>((13/14)*100)</f>
        <v>92.857142857142861</v>
      </c>
      <c r="DL27">
        <f>((6/13)*100)</f>
        <v>46.153846153846153</v>
      </c>
      <c r="DM27">
        <f>((5/13)*100)</f>
        <v>38.461538461538467</v>
      </c>
      <c r="DN27">
        <f>((13/13)*100)</f>
        <v>100</v>
      </c>
      <c r="DP27">
        <f>((3/7)*100)</f>
        <v>42.857142857142854</v>
      </c>
      <c r="DQ27">
        <f t="shared" si="15"/>
        <v>0</v>
      </c>
      <c r="DR27">
        <f t="shared" si="15"/>
        <v>0</v>
      </c>
      <c r="DS27">
        <f>((3/8)*100)</f>
        <v>37.5</v>
      </c>
      <c r="DT27">
        <f>((0/8)*100)</f>
        <v>0</v>
      </c>
      <c r="DU27">
        <f>((0/8)*100)</f>
        <v>0</v>
      </c>
      <c r="DV27">
        <f>((0/7)*100)</f>
        <v>0</v>
      </c>
      <c r="DW27">
        <f>((0/7)*100)</f>
        <v>0</v>
      </c>
      <c r="DX27">
        <f>((7/7)*100)</f>
        <v>100</v>
      </c>
      <c r="DY27">
        <f>((0/8)*100)</f>
        <v>0</v>
      </c>
      <c r="DZ27">
        <f>((0/8)*100)</f>
        <v>0</v>
      </c>
      <c r="EA27">
        <f>((8/8)*100)</f>
        <v>100</v>
      </c>
    </row>
    <row r="28" spans="1:131" x14ac:dyDescent="0.25">
      <c r="A28">
        <v>77.417398000000006</v>
      </c>
      <c r="B28">
        <v>5.6081899999999996</v>
      </c>
      <c r="C28">
        <v>81.776266000000007</v>
      </c>
      <c r="D28">
        <v>7.3145790000000002</v>
      </c>
      <c r="E28">
        <v>101.71115500000001</v>
      </c>
      <c r="F28">
        <v>4.069496</v>
      </c>
      <c r="G28">
        <v>76.016253000000006</v>
      </c>
      <c r="H28">
        <v>7.98454</v>
      </c>
      <c r="K28">
        <f>(12/200)</f>
        <v>0.06</v>
      </c>
      <c r="L28">
        <f>(10/200)</f>
        <v>0.05</v>
      </c>
      <c r="M28">
        <f>(14/200)</f>
        <v>7.0000000000000007E-2</v>
      </c>
      <c r="N28">
        <f>(12/200)</f>
        <v>0.06</v>
      </c>
      <c r="P28">
        <f>(7/200)</f>
        <v>3.5000000000000003E-2</v>
      </c>
      <c r="Q28">
        <f>(8/200)</f>
        <v>0.04</v>
      </c>
      <c r="R28">
        <f>(8/200)</f>
        <v>0.04</v>
      </c>
      <c r="S28">
        <f>(8/200)</f>
        <v>0.04</v>
      </c>
      <c r="U28">
        <f>0.06+0.035</f>
        <v>9.5000000000000001E-2</v>
      </c>
      <c r="V28">
        <f>0.05+0.04</f>
        <v>0.09</v>
      </c>
      <c r="W28">
        <f>0.07+0.04</f>
        <v>0.11000000000000001</v>
      </c>
      <c r="X28">
        <f>0.06+0.04</f>
        <v>0.1</v>
      </c>
      <c r="Z28">
        <f>SQRT((ABS($A$29-$A$28)^2+(ABS($B$29-$B$28)^2)))</f>
        <v>23.242517262150002</v>
      </c>
      <c r="AA28">
        <f>SQRT((ABS($C$29-$C$28)^2+(ABS($D$29-$D$28)^2)))</f>
        <v>21.927083602601439</v>
      </c>
      <c r="AB28">
        <f>SQRT((ABS($E$29-$E$28)^2+(ABS($F$29-$F$28)^2)))</f>
        <v>25.843662826425277</v>
      </c>
      <c r="AC28">
        <f>SQRT((ABS($G$29-$G$28)^2+(ABS($H$29-$H$28)^2)))</f>
        <v>24.050593613073939</v>
      </c>
      <c r="AJ28">
        <f>1/0.095</f>
        <v>10.526315789473685</v>
      </c>
      <c r="AK28">
        <f>1/0.09</f>
        <v>11.111111111111111</v>
      </c>
      <c r="AL28">
        <f>1/0.11</f>
        <v>9.0909090909090917</v>
      </c>
      <c r="AM28">
        <f>1/0.1</f>
        <v>10</v>
      </c>
      <c r="AO28">
        <f t="shared" si="11"/>
        <v>244.65807644368422</v>
      </c>
      <c r="AP28">
        <f t="shared" si="12"/>
        <v>243.6342622511271</v>
      </c>
      <c r="AQ28">
        <f t="shared" si="13"/>
        <v>234.94238933113886</v>
      </c>
      <c r="AR28">
        <f t="shared" si="14"/>
        <v>240.50593613073937</v>
      </c>
      <c r="AV28">
        <f>((0.06/0.095)*100)</f>
        <v>63.157894736842103</v>
      </c>
      <c r="AW28">
        <f>((0.05/0.09)*100)</f>
        <v>55.555555555555557</v>
      </c>
      <c r="AX28">
        <f>((0.07/0.11)*100)</f>
        <v>63.636363636363647</v>
      </c>
      <c r="AY28">
        <f>((0.06/0.1)*100)</f>
        <v>60</v>
      </c>
      <c r="BA28">
        <f>((0.035/0.095)*100)</f>
        <v>36.842105263157897</v>
      </c>
      <c r="BB28">
        <f>((0.04/0.09)*100)</f>
        <v>44.44444444444445</v>
      </c>
      <c r="BC28">
        <f>((0.04/0.11)*100)</f>
        <v>36.363636363636367</v>
      </c>
      <c r="BD28">
        <f>((0.04/0.1)*100)</f>
        <v>40</v>
      </c>
      <c r="BF28">
        <f>ABS($B$28-$D$28)</f>
        <v>1.7063890000000006</v>
      </c>
      <c r="BG28">
        <f>ABS($F$28-$H$28)</f>
        <v>3.915044</v>
      </c>
      <c r="BL28">
        <f>SQRT((ABS($A$28-$E$29)^2+(ABS($B$28-$F$29)^2)))</f>
        <v>2.1569424479955379</v>
      </c>
      <c r="BM28">
        <f>SQRT((ABS($C$28-$G$28)^2+(ABS($D$28-$H$28)^2)))</f>
        <v>5.7988444971123352</v>
      </c>
      <c r="BO28">
        <f>SQRT((ABS($A$28-$G$28)^2+(ABS($B$28-$H$28)^2)))</f>
        <v>2.7586675467560422</v>
      </c>
      <c r="BP28">
        <f>SQRT((ABS($C$28-$E$29)^2+(ABS($D$28-$F$29)^2)))</f>
        <v>6.7227078401722888</v>
      </c>
      <c r="BU28">
        <v>12</v>
      </c>
      <c r="BV28">
        <v>7</v>
      </c>
      <c r="BW28">
        <v>5</v>
      </c>
      <c r="BX28">
        <v>4</v>
      </c>
      <c r="BY28">
        <v>10</v>
      </c>
      <c r="BZ28">
        <v>7</v>
      </c>
      <c r="CA28">
        <v>4</v>
      </c>
      <c r="CB28">
        <v>3</v>
      </c>
      <c r="CC28">
        <v>14</v>
      </c>
      <c r="CD28">
        <v>7</v>
      </c>
      <c r="CE28">
        <v>6</v>
      </c>
      <c r="CF28">
        <v>13</v>
      </c>
      <c r="CG28">
        <v>12</v>
      </c>
      <c r="CH28">
        <v>4</v>
      </c>
      <c r="CI28">
        <v>4</v>
      </c>
      <c r="CJ28">
        <v>12</v>
      </c>
      <c r="CL28">
        <v>7</v>
      </c>
      <c r="CM28">
        <v>4</v>
      </c>
      <c r="CN28">
        <v>0</v>
      </c>
      <c r="CO28">
        <v>0</v>
      </c>
      <c r="CP28">
        <v>8</v>
      </c>
      <c r="CQ28">
        <v>4</v>
      </c>
      <c r="CR28">
        <v>0</v>
      </c>
      <c r="CS28">
        <v>0</v>
      </c>
      <c r="CT28">
        <v>8</v>
      </c>
      <c r="CU28">
        <v>0</v>
      </c>
      <c r="CV28">
        <v>0</v>
      </c>
      <c r="CW28">
        <v>8</v>
      </c>
      <c r="CX28">
        <v>8</v>
      </c>
      <c r="CY28">
        <v>0</v>
      </c>
      <c r="CZ28">
        <v>1</v>
      </c>
      <c r="DA28">
        <v>7</v>
      </c>
      <c r="DC28">
        <f>((7/12)*100)</f>
        <v>58.333333333333336</v>
      </c>
      <c r="DD28">
        <f>((5/12)*100)</f>
        <v>41.666666666666671</v>
      </c>
      <c r="DE28">
        <f>((4/12)*100)</f>
        <v>33.333333333333329</v>
      </c>
      <c r="DF28">
        <f>((7/10)*100)</f>
        <v>70</v>
      </c>
      <c r="DG28">
        <f>((4/10)*100)</f>
        <v>40</v>
      </c>
      <c r="DH28">
        <f>((3/10)*100)</f>
        <v>30</v>
      </c>
      <c r="DI28">
        <f>((7/14)*100)</f>
        <v>50</v>
      </c>
      <c r="DJ28">
        <f>((6/14)*100)</f>
        <v>42.857142857142854</v>
      </c>
      <c r="DK28">
        <f>((13/14)*100)</f>
        <v>92.857142857142861</v>
      </c>
      <c r="DL28">
        <f>((4/12)*100)</f>
        <v>33.333333333333329</v>
      </c>
      <c r="DM28">
        <f>((4/12)*100)</f>
        <v>33.333333333333329</v>
      </c>
      <c r="DN28">
        <f>((12/12)*100)</f>
        <v>100</v>
      </c>
      <c r="DP28">
        <f>((4/7)*100)</f>
        <v>57.142857142857139</v>
      </c>
      <c r="DQ28">
        <f t="shared" si="15"/>
        <v>0</v>
      </c>
      <c r="DR28">
        <f t="shared" si="15"/>
        <v>0</v>
      </c>
      <c r="DS28">
        <f>((4/8)*100)</f>
        <v>50</v>
      </c>
      <c r="DT28">
        <f>((0/8)*100)</f>
        <v>0</v>
      </c>
      <c r="DU28">
        <f>((0/8)*100)</f>
        <v>0</v>
      </c>
      <c r="DV28">
        <f>((0/8)*100)</f>
        <v>0</v>
      </c>
      <c r="DW28">
        <f>((0/8)*100)</f>
        <v>0</v>
      </c>
      <c r="DX28">
        <f>((8/8)*100)</f>
        <v>100</v>
      </c>
      <c r="DY28">
        <f>((0/8)*100)</f>
        <v>0</v>
      </c>
      <c r="DZ28">
        <f>((1/8)*100)</f>
        <v>12.5</v>
      </c>
      <c r="EA28">
        <f>((7/8)*100)</f>
        <v>87.5</v>
      </c>
    </row>
    <row r="29" spans="1:131" x14ac:dyDescent="0.25">
      <c r="A29">
        <v>54.177368000000008</v>
      </c>
      <c r="B29">
        <v>5.9482109999999997</v>
      </c>
      <c r="C29">
        <v>59.851314000000009</v>
      </c>
      <c r="D29">
        <v>7.6203159999999999</v>
      </c>
      <c r="E29">
        <v>75.867521000000011</v>
      </c>
      <c r="F29">
        <v>4.1080959999999997</v>
      </c>
      <c r="G29">
        <v>51.985366000000006</v>
      </c>
      <c r="H29">
        <v>8.957948</v>
      </c>
      <c r="K29">
        <f>(15/200)</f>
        <v>7.4999999999999997E-2</v>
      </c>
      <c r="L29">
        <f>(12/200)</f>
        <v>0.06</v>
      </c>
      <c r="M29">
        <f>(13/200)</f>
        <v>6.5000000000000002E-2</v>
      </c>
      <c r="N29">
        <f>(13/200)</f>
        <v>6.5000000000000002E-2</v>
      </c>
      <c r="P29">
        <f>(8/200)</f>
        <v>0.04</v>
      </c>
      <c r="Q29">
        <f>(9/200)</f>
        <v>4.4999999999999998E-2</v>
      </c>
      <c r="R29">
        <f>(7/200)</f>
        <v>3.5000000000000003E-2</v>
      </c>
      <c r="S29">
        <f>(9/200)</f>
        <v>4.4999999999999998E-2</v>
      </c>
      <c r="U29">
        <f>0.075+0.04</f>
        <v>0.11499999999999999</v>
      </c>
      <c r="V29">
        <f>0.06+0.045</f>
        <v>0.105</v>
      </c>
      <c r="W29">
        <f>0.065+0.035</f>
        <v>0.1</v>
      </c>
      <c r="X29">
        <f>0.065+0.045</f>
        <v>0.11</v>
      </c>
      <c r="Z29">
        <f>SQRT((ABS($A$30-$A$29)^2+(ABS($B$30-$B$29)^2)))</f>
        <v>27.597722783501833</v>
      </c>
      <c r="AA29">
        <f>SQRT((ABS($C$30-$C$29)^2+(ABS($D$30-$D$29)^2)))</f>
        <v>26.461760090490294</v>
      </c>
      <c r="AB29">
        <f>SQRT((ABS($E$30-$E$29)^2+(ABS($F$30-$F$29)^2)))</f>
        <v>24.744729648779455</v>
      </c>
      <c r="AC29">
        <f>SQRT((ABS($G$30-$G$29)^2+(ABS($H$30-$H$29)^2)))</f>
        <v>25.358756224318434</v>
      </c>
      <c r="AJ29">
        <f>1/0.115</f>
        <v>8.695652173913043</v>
      </c>
      <c r="AK29">
        <f>1/0.105</f>
        <v>9.5238095238095237</v>
      </c>
      <c r="AL29">
        <f>1/0.1</f>
        <v>10</v>
      </c>
      <c r="AM29">
        <f>1/0.11</f>
        <v>9.0909090909090917</v>
      </c>
      <c r="AO29">
        <f t="shared" si="11"/>
        <v>239.98019811740727</v>
      </c>
      <c r="AP29">
        <f t="shared" si="12"/>
        <v>252.01676276657423</v>
      </c>
      <c r="AQ29">
        <f t="shared" si="13"/>
        <v>247.44729648779455</v>
      </c>
      <c r="AR29">
        <f t="shared" si="14"/>
        <v>230.53414749380394</v>
      </c>
      <c r="AV29">
        <f>((0.075/0.115)*100)</f>
        <v>65.217391304347814</v>
      </c>
      <c r="AW29">
        <f>((0.06/0.105)*100)</f>
        <v>57.142857142857139</v>
      </c>
      <c r="AX29">
        <f>((0.065/0.1)*100)</f>
        <v>65</v>
      </c>
      <c r="AY29">
        <f>((0.065/0.11)*100)</f>
        <v>59.090909090909093</v>
      </c>
      <c r="BA29">
        <f>((0.04/0.115)*100)</f>
        <v>34.782608695652172</v>
      </c>
      <c r="BB29">
        <f>((0.045/0.105)*100)</f>
        <v>42.857142857142854</v>
      </c>
      <c r="BC29">
        <f>((0.035/0.1)*100)</f>
        <v>35</v>
      </c>
      <c r="BD29">
        <f>((0.045/0.11)*100)</f>
        <v>40.909090909090907</v>
      </c>
      <c r="BF29">
        <f>ABS($B$29-$D$29)</f>
        <v>1.6721050000000002</v>
      </c>
      <c r="BG29">
        <f>ABS($F$29-$H$29)</f>
        <v>4.8498520000000003</v>
      </c>
      <c r="BL29">
        <f>SQRT((ABS($A$29-$E$30)^2+(ABS($B$29-$F$30)^2)))</f>
        <v>3.2893610055658211</v>
      </c>
      <c r="BM29">
        <f>SQRT((ABS($C$29-$G$29)^2+(ABS($D$29-$H$29)^2)))</f>
        <v>7.9788719319292278</v>
      </c>
      <c r="BO29">
        <f>SQRT((ABS($A$29-$G$29)^2+(ABS($B$29-$H$29)^2)))</f>
        <v>3.7233572991552948</v>
      </c>
      <c r="BP29">
        <f>SQRT((ABS($C$29-$E$30)^2+(ABS($D$29-$F$30)^2)))</f>
        <v>9.1941060039547065</v>
      </c>
      <c r="BU29">
        <v>15</v>
      </c>
      <c r="BV29">
        <v>8</v>
      </c>
      <c r="BW29">
        <v>6</v>
      </c>
      <c r="BX29">
        <v>6</v>
      </c>
      <c r="BY29">
        <v>12</v>
      </c>
      <c r="BZ29">
        <v>8</v>
      </c>
      <c r="CA29">
        <v>5</v>
      </c>
      <c r="CB29">
        <v>4</v>
      </c>
      <c r="CC29">
        <v>13</v>
      </c>
      <c r="CD29">
        <v>5</v>
      </c>
      <c r="CE29">
        <v>5</v>
      </c>
      <c r="CF29">
        <v>12</v>
      </c>
      <c r="CG29">
        <v>13</v>
      </c>
      <c r="CH29">
        <v>6</v>
      </c>
      <c r="CI29">
        <v>4</v>
      </c>
      <c r="CJ29">
        <v>12</v>
      </c>
      <c r="CL29">
        <v>8</v>
      </c>
      <c r="CM29">
        <v>4</v>
      </c>
      <c r="CN29">
        <v>0</v>
      </c>
      <c r="CO29">
        <v>0</v>
      </c>
      <c r="CP29">
        <v>9</v>
      </c>
      <c r="CQ29">
        <v>4</v>
      </c>
      <c r="CR29">
        <v>1</v>
      </c>
      <c r="CS29">
        <v>1</v>
      </c>
      <c r="CT29">
        <v>7</v>
      </c>
      <c r="CU29">
        <v>0</v>
      </c>
      <c r="CV29">
        <v>1</v>
      </c>
      <c r="CW29">
        <v>7</v>
      </c>
      <c r="CX29">
        <v>9</v>
      </c>
      <c r="CY29">
        <v>0</v>
      </c>
      <c r="CZ29">
        <v>1</v>
      </c>
      <c r="DA29">
        <v>8</v>
      </c>
      <c r="DC29">
        <f>((8/15)*100)</f>
        <v>53.333333333333336</v>
      </c>
      <c r="DD29">
        <f>((6/15)*100)</f>
        <v>40</v>
      </c>
      <c r="DE29">
        <f>((6/15)*100)</f>
        <v>40</v>
      </c>
      <c r="DF29">
        <f>((8/12)*100)</f>
        <v>66.666666666666657</v>
      </c>
      <c r="DG29">
        <f>((5/12)*100)</f>
        <v>41.666666666666671</v>
      </c>
      <c r="DH29">
        <f>((4/12)*100)</f>
        <v>33.333333333333329</v>
      </c>
      <c r="DI29">
        <f>((5/13)*100)</f>
        <v>38.461538461538467</v>
      </c>
      <c r="DJ29">
        <f>((5/13)*100)</f>
        <v>38.461538461538467</v>
      </c>
      <c r="DK29">
        <f>((12/13)*100)</f>
        <v>92.307692307692307</v>
      </c>
      <c r="DL29">
        <f>((6/13)*100)</f>
        <v>46.153846153846153</v>
      </c>
      <c r="DM29">
        <f>((4/13)*100)</f>
        <v>30.76923076923077</v>
      </c>
      <c r="DN29">
        <f>((12/13)*100)</f>
        <v>92.307692307692307</v>
      </c>
      <c r="DP29">
        <f>((4/8)*100)</f>
        <v>50</v>
      </c>
      <c r="DQ29">
        <f>((0/8)*100)</f>
        <v>0</v>
      </c>
      <c r="DR29">
        <f>((0/8)*100)</f>
        <v>0</v>
      </c>
      <c r="DS29">
        <f>((4/9)*100)</f>
        <v>44.444444444444443</v>
      </c>
      <c r="DT29">
        <f>((1/9)*100)</f>
        <v>11.111111111111111</v>
      </c>
      <c r="DU29">
        <f>((1/9)*100)</f>
        <v>11.111111111111111</v>
      </c>
      <c r="DV29">
        <f>((0/7)*100)</f>
        <v>0</v>
      </c>
      <c r="DW29">
        <f>((1/7)*100)</f>
        <v>14.285714285714285</v>
      </c>
      <c r="DX29">
        <f>((7/7)*100)</f>
        <v>100</v>
      </c>
      <c r="DY29">
        <f>((0/9)*100)</f>
        <v>0</v>
      </c>
      <c r="DZ29">
        <f>((1/9)*100)</f>
        <v>11.111111111111111</v>
      </c>
      <c r="EA29">
        <f>((8/9)*100)</f>
        <v>88.888888888888886</v>
      </c>
    </row>
    <row r="30" spans="1:131" x14ac:dyDescent="0.25">
      <c r="A30">
        <v>26.638422000000006</v>
      </c>
      <c r="B30">
        <v>7.7484209999999996</v>
      </c>
      <c r="C30">
        <v>33.431682000000009</v>
      </c>
      <c r="D30">
        <v>9.112895</v>
      </c>
      <c r="E30">
        <v>51.13010400000001</v>
      </c>
      <c r="F30">
        <v>4.709632</v>
      </c>
      <c r="G30">
        <v>26.650894000000008</v>
      </c>
      <c r="H30">
        <v>10.067473</v>
      </c>
      <c r="P30">
        <f>(8/200)</f>
        <v>0.04</v>
      </c>
      <c r="Q30">
        <f>(10/200)</f>
        <v>0.05</v>
      </c>
      <c r="R30">
        <f>(9/200)</f>
        <v>4.4999999999999998E-2</v>
      </c>
      <c r="BF30">
        <f>ABS($B$30-$D$30)</f>
        <v>1.3644740000000004</v>
      </c>
      <c r="BG30">
        <f>ABS($F$30-$H$30)</f>
        <v>5.3578409999999996</v>
      </c>
      <c r="BI30">
        <v>2.6530320000000001</v>
      </c>
      <c r="BJ30">
        <v>2.5257935000000002</v>
      </c>
      <c r="BO30">
        <f>SQRT((ABS($A$30-$G$30)^2+(ABS($B$30-$H$30)^2)))</f>
        <v>2.3190855373375086</v>
      </c>
      <c r="BR30">
        <f>DEGREES(ACOS((7.3939493271212^2+23.8235873067227^2-18.3072466545893^2)/(2*7.3939493271212*23.8235873067227)))</f>
        <v>35.425723011380072</v>
      </c>
      <c r="BS30">
        <f>DEGREES(ACOS((18.3072466545893^2+21.7981493883855^2-5.76174653224176^2)/(2*18.3072466545893*21.7981493883855)))</f>
        <v>13.176054340807427</v>
      </c>
      <c r="CL30">
        <v>8</v>
      </c>
      <c r="CM30">
        <v>3</v>
      </c>
      <c r="CN30">
        <v>0</v>
      </c>
      <c r="CO30">
        <v>1</v>
      </c>
      <c r="CP30">
        <v>10</v>
      </c>
      <c r="CQ30">
        <v>3</v>
      </c>
      <c r="CR30">
        <v>2</v>
      </c>
      <c r="CS30">
        <v>1</v>
      </c>
      <c r="CT30">
        <v>9</v>
      </c>
      <c r="CU30">
        <v>0</v>
      </c>
      <c r="CV30">
        <v>2</v>
      </c>
      <c r="CW30">
        <v>8</v>
      </c>
      <c r="DP30">
        <f>((3/8)*100)</f>
        <v>37.5</v>
      </c>
      <c r="DQ30">
        <f>((0/8)*100)</f>
        <v>0</v>
      </c>
      <c r="DR30">
        <f>((1/8)*100)</f>
        <v>12.5</v>
      </c>
      <c r="DS30">
        <f>((3/10)*100)</f>
        <v>30</v>
      </c>
      <c r="DT30">
        <f>((2/10)*100)</f>
        <v>20</v>
      </c>
      <c r="DU30">
        <f>((1/10)*100)</f>
        <v>10</v>
      </c>
      <c r="DV30">
        <f>((0/9)*100)</f>
        <v>0</v>
      </c>
      <c r="DW30">
        <f>((2/9)*100)</f>
        <v>22.222222222222221</v>
      </c>
      <c r="DX30">
        <f>((8/9)*100)</f>
        <v>88.888888888888886</v>
      </c>
    </row>
    <row r="31" spans="1:131" x14ac:dyDescent="0.25">
      <c r="A31" t="s">
        <v>22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BR31">
        <f>DEGREES(ACOS((5.76174653224176^2+22.7669698848783^2-19.46473175301^2)/(2*5.76174653224176*22.7669698848783)))</f>
        <v>48.844575601277498</v>
      </c>
      <c r="BS31">
        <f>DEGREES(ACOS((19.46473175301^2+22.902571618835^2-6.52613925464176^2)/(2*19.46473175301*22.902571618835)))</f>
        <v>15.096958612799209</v>
      </c>
    </row>
    <row r="32" spans="1:131" x14ac:dyDescent="0.25">
      <c r="A32">
        <v>225.34815800000001</v>
      </c>
      <c r="B32">
        <v>6.3343129999999999</v>
      </c>
      <c r="C32">
        <v>239.47584000000001</v>
      </c>
      <c r="D32">
        <v>8.2562529999999992</v>
      </c>
      <c r="E32">
        <v>245.99994000000001</v>
      </c>
      <c r="F32">
        <v>5.2516660000000002</v>
      </c>
      <c r="G32">
        <v>239.884646</v>
      </c>
      <c r="H32">
        <v>9.407826</v>
      </c>
      <c r="K32">
        <f>(13/200)</f>
        <v>6.5000000000000002E-2</v>
      </c>
      <c r="L32">
        <f>(12/200)</f>
        <v>0.06</v>
      </c>
      <c r="M32">
        <f>(13/200)</f>
        <v>6.5000000000000002E-2</v>
      </c>
      <c r="N32">
        <f>(12/200)</f>
        <v>0.06</v>
      </c>
      <c r="P32">
        <f>(10/200)</f>
        <v>0.05</v>
      </c>
      <c r="Q32">
        <f>(10/200)</f>
        <v>0.05</v>
      </c>
      <c r="R32">
        <f>(9/200)</f>
        <v>4.4999999999999998E-2</v>
      </c>
      <c r="S32">
        <f>(8/200)</f>
        <v>0.04</v>
      </c>
      <c r="U32">
        <f>0.065+0.05</f>
        <v>0.115</v>
      </c>
      <c r="V32">
        <f>0.06+0.05</f>
        <v>0.11</v>
      </c>
      <c r="W32">
        <f>0.065+0.045</f>
        <v>0.11</v>
      </c>
      <c r="X32">
        <f>0.06+0.04</f>
        <v>0.1</v>
      </c>
      <c r="Z32">
        <f>SQRT((ABS($A$33-$A$32)^2+(ABS($B$33-$B$32)^2)))</f>
        <v>22.939703092202933</v>
      </c>
      <c r="AA32">
        <f>SQRT((ABS($C$33-$C$32)^2+(ABS($D$33-$D$32)^2)))</f>
        <v>21.327903595601001</v>
      </c>
      <c r="AB32">
        <f>SQRT((ABS($E$33-$E$32)^2+(ABS($F$33-$F$32)^2)))</f>
        <v>23.823587306722729</v>
      </c>
      <c r="AC32">
        <f>SQRT((ABS($G$33-$G$32)^2+(ABS($H$33-$H$32)^2)))</f>
        <v>21.798149388385518</v>
      </c>
      <c r="AJ32">
        <f>1/0.115</f>
        <v>8.695652173913043</v>
      </c>
      <c r="AK32">
        <f>1/0.11</f>
        <v>9.0909090909090917</v>
      </c>
      <c r="AL32">
        <f>1/0.11</f>
        <v>9.0909090909090917</v>
      </c>
      <c r="AM32">
        <f>1/0.1</f>
        <v>10</v>
      </c>
      <c r="AO32">
        <f t="shared" ref="AO32:AO39" si="16">$Z32/$U32</f>
        <v>199.47567906263419</v>
      </c>
      <c r="AP32">
        <f t="shared" ref="AP32:AP40" si="17">$AA32/$V32</f>
        <v>193.89003268728183</v>
      </c>
      <c r="AQ32">
        <f t="shared" ref="AQ32:AQ40" si="18">$AB32/$W32</f>
        <v>216.57806642475208</v>
      </c>
      <c r="AR32">
        <f t="shared" ref="AR32:AR40" si="19">$AC32/$X32</f>
        <v>217.98149388385517</v>
      </c>
      <c r="AV32">
        <f>((0.065/0.115)*100)</f>
        <v>56.521739130434781</v>
      </c>
      <c r="AW32">
        <f>((0.06/0.11)*100)</f>
        <v>54.54545454545454</v>
      </c>
      <c r="AX32">
        <f>((0.065/0.11)*100)</f>
        <v>59.090909090909093</v>
      </c>
      <c r="AY32">
        <f>((0.06/0.1)*100)</f>
        <v>60</v>
      </c>
      <c r="BA32">
        <f>((0.05/0.115)*100)</f>
        <v>43.478260869565219</v>
      </c>
      <c r="BB32">
        <f>((0.05/0.11)*100)</f>
        <v>45.45454545454546</v>
      </c>
      <c r="BC32">
        <f>((0.045/0.11)*100)</f>
        <v>40.909090909090907</v>
      </c>
      <c r="BD32">
        <f>((0.04/0.1)*100)</f>
        <v>40</v>
      </c>
      <c r="BF32">
        <f>ABS($B$32-$D$32)</f>
        <v>1.9219399999999993</v>
      </c>
      <c r="BG32">
        <f>ABS($F$32-$H$32)</f>
        <v>4.1561599999999999</v>
      </c>
      <c r="BL32">
        <f>SQRT((ABS($A$32-$E$33)^2+(ABS($B$32-$F$33)^2)))</f>
        <v>3.5439232618900012</v>
      </c>
      <c r="BM32">
        <f>SQRT((ABS($C$32-$G$32)^2+(ABS($D$32-$H$32)^2)))</f>
        <v>1.2219831095252507</v>
      </c>
      <c r="BO32">
        <f>SQRT((ABS($A$32-$G$33)^2+(ABS($B$32-$H$33)^2)))</f>
        <v>7.6622162560518401</v>
      </c>
      <c r="BP32">
        <f>SQRT((ABS($C$32-$E$32)^2+(ABS($D$32-$F$32)^2)))</f>
        <v>7.182717024258233</v>
      </c>
      <c r="BR32">
        <f>DEGREES(ACOS((6.52613925464176^2+26.4876210406474^2-22.5799478338185^2)/(2*6.52613925464176*26.4876210406474)))</f>
        <v>47.328277534141513</v>
      </c>
      <c r="BS32">
        <f>DEGREES(ACOS((22.5799478338185^2+25.3573640465497^2-5.52156289433572^2)/(2*22.5799478338185*25.3573640465497)))</f>
        <v>11.445835279935331</v>
      </c>
      <c r="BU32">
        <v>13</v>
      </c>
      <c r="BV32">
        <v>6</v>
      </c>
      <c r="BW32">
        <v>4</v>
      </c>
      <c r="BX32">
        <v>7</v>
      </c>
      <c r="BY32">
        <v>12</v>
      </c>
      <c r="BZ32">
        <v>4</v>
      </c>
      <c r="CA32">
        <v>8</v>
      </c>
      <c r="CB32">
        <v>4</v>
      </c>
      <c r="CC32">
        <v>13</v>
      </c>
      <c r="CD32">
        <v>3</v>
      </c>
      <c r="CE32">
        <v>8</v>
      </c>
      <c r="CF32">
        <v>8</v>
      </c>
      <c r="CG32">
        <v>12</v>
      </c>
      <c r="CH32">
        <v>7</v>
      </c>
      <c r="CI32">
        <v>3</v>
      </c>
      <c r="CJ32">
        <v>8</v>
      </c>
      <c r="CL32">
        <v>10</v>
      </c>
      <c r="CM32">
        <v>2</v>
      </c>
      <c r="CN32">
        <v>0</v>
      </c>
      <c r="CO32">
        <v>5</v>
      </c>
      <c r="CP32">
        <v>10</v>
      </c>
      <c r="CQ32">
        <v>0</v>
      </c>
      <c r="CR32">
        <v>5</v>
      </c>
      <c r="CS32">
        <v>0</v>
      </c>
      <c r="CT32">
        <v>9</v>
      </c>
      <c r="CU32">
        <v>0</v>
      </c>
      <c r="CV32">
        <v>5</v>
      </c>
      <c r="CW32">
        <v>3</v>
      </c>
      <c r="CX32">
        <v>8</v>
      </c>
      <c r="CY32">
        <v>5</v>
      </c>
      <c r="CZ32">
        <v>0</v>
      </c>
      <c r="DA32">
        <v>3</v>
      </c>
      <c r="DC32">
        <f>((6/13)*100)</f>
        <v>46.153846153846153</v>
      </c>
      <c r="DD32">
        <f>((4/13)*100)</f>
        <v>30.76923076923077</v>
      </c>
      <c r="DE32">
        <f>((7/13)*100)</f>
        <v>53.846153846153847</v>
      </c>
      <c r="DF32">
        <f>((4/12)*100)</f>
        <v>33.333333333333329</v>
      </c>
      <c r="DG32">
        <f>((8/12)*100)</f>
        <v>66.666666666666657</v>
      </c>
      <c r="DH32">
        <f>((4/12)*100)</f>
        <v>33.333333333333329</v>
      </c>
      <c r="DI32">
        <f>((3/13)*100)</f>
        <v>23.076923076923077</v>
      </c>
      <c r="DJ32">
        <f>((8/13)*100)</f>
        <v>61.53846153846154</v>
      </c>
      <c r="DK32">
        <f>((8/13)*100)</f>
        <v>61.53846153846154</v>
      </c>
      <c r="DL32">
        <f>((7/12)*100)</f>
        <v>58.333333333333336</v>
      </c>
      <c r="DM32">
        <f>((3/12)*100)</f>
        <v>25</v>
      </c>
      <c r="DN32">
        <f>((8/12)*100)</f>
        <v>66.666666666666657</v>
      </c>
      <c r="DP32">
        <f>((2/10)*100)</f>
        <v>20</v>
      </c>
      <c r="DQ32">
        <f>((0/10)*100)</f>
        <v>0</v>
      </c>
      <c r="DR32">
        <f>((5/10)*100)</f>
        <v>50</v>
      </c>
      <c r="DS32">
        <f>((0/10)*100)</f>
        <v>0</v>
      </c>
      <c r="DT32">
        <f>((5/10)*100)</f>
        <v>50</v>
      </c>
      <c r="DU32">
        <f>((0/10)*100)</f>
        <v>0</v>
      </c>
      <c r="DV32">
        <f>((0/9)*100)</f>
        <v>0</v>
      </c>
      <c r="DW32">
        <f>((5/9)*100)</f>
        <v>55.555555555555557</v>
      </c>
      <c r="DX32">
        <f>((3/9)*100)</f>
        <v>33.333333333333329</v>
      </c>
      <c r="DY32">
        <f>((5/8)*100)</f>
        <v>62.5</v>
      </c>
      <c r="DZ32">
        <f>((0/8)*100)</f>
        <v>0</v>
      </c>
      <c r="EA32">
        <f>((3/8)*100)</f>
        <v>37.5</v>
      </c>
    </row>
    <row r="33" spans="1:131" x14ac:dyDescent="0.25">
      <c r="A33">
        <v>202.43245100000001</v>
      </c>
      <c r="B33">
        <v>5.2853370000000002</v>
      </c>
      <c r="C33">
        <v>218.161135</v>
      </c>
      <c r="D33">
        <v>7.5060380000000002</v>
      </c>
      <c r="E33">
        <v>222.181792</v>
      </c>
      <c r="F33">
        <v>4.74261</v>
      </c>
      <c r="G33">
        <v>218.09486200000001</v>
      </c>
      <c r="H33">
        <v>8.8039799999999993</v>
      </c>
      <c r="K33">
        <f>(11/200)</f>
        <v>5.5E-2</v>
      </c>
      <c r="L33">
        <f>(13/200)</f>
        <v>6.5000000000000002E-2</v>
      </c>
      <c r="M33">
        <f>(12/200)</f>
        <v>0.06</v>
      </c>
      <c r="N33">
        <f>(12/200)</f>
        <v>0.06</v>
      </c>
      <c r="P33">
        <f>(9/200)</f>
        <v>4.4999999999999998E-2</v>
      </c>
      <c r="Q33">
        <f>(9/200)</f>
        <v>4.4999999999999998E-2</v>
      </c>
      <c r="R33">
        <f>(9/200)</f>
        <v>4.4999999999999998E-2</v>
      </c>
      <c r="S33">
        <f>(8/200)</f>
        <v>0.04</v>
      </c>
      <c r="U33">
        <f>0.055+0.045</f>
        <v>0.1</v>
      </c>
      <c r="V33">
        <f>0.065+0.045</f>
        <v>0.11</v>
      </c>
      <c r="W33">
        <f>0.06+0.045</f>
        <v>0.105</v>
      </c>
      <c r="X33">
        <f>0.06+0.04</f>
        <v>0.1</v>
      </c>
      <c r="Z33">
        <f>SQRT((ABS($A$34-$A$33)^2+(ABS($B$34-$B$33)^2)))</f>
        <v>24.029795311907542</v>
      </c>
      <c r="AA33">
        <f>SQRT((ABS($C$34-$C$33)^2+(ABS($D$34-$D$33)^2)))</f>
        <v>23.325372072884605</v>
      </c>
      <c r="AB33">
        <f>SQRT((ABS($E$34-$E$33)^2+(ABS($F$34-$F$33)^2)))</f>
        <v>22.766969884878272</v>
      </c>
      <c r="AC33">
        <f>SQRT((ABS($G$34-$G$33)^2+(ABS($H$34-$H$33)^2)))</f>
        <v>22.902571618835005</v>
      </c>
      <c r="AJ33">
        <f>1/0.1</f>
        <v>10</v>
      </c>
      <c r="AK33">
        <f>1/0.11</f>
        <v>9.0909090909090917</v>
      </c>
      <c r="AL33">
        <f>1/0.105</f>
        <v>9.5238095238095237</v>
      </c>
      <c r="AM33">
        <f>1/0.1</f>
        <v>10</v>
      </c>
      <c r="AO33">
        <f t="shared" si="16"/>
        <v>240.2979531190754</v>
      </c>
      <c r="AP33">
        <f t="shared" si="17"/>
        <v>212.04883702622368</v>
      </c>
      <c r="AQ33">
        <f t="shared" si="18"/>
        <v>216.8282846178883</v>
      </c>
      <c r="AR33">
        <f t="shared" si="19"/>
        <v>229.02571618835003</v>
      </c>
      <c r="AV33">
        <f>((0.055/0.1)*100)</f>
        <v>54.999999999999993</v>
      </c>
      <c r="AW33">
        <f>((0.065/0.11)*100)</f>
        <v>59.090909090909093</v>
      </c>
      <c r="AX33">
        <f>((0.06/0.105)*100)</f>
        <v>57.142857142857139</v>
      </c>
      <c r="AY33">
        <f>((0.06/0.1)*100)</f>
        <v>60</v>
      </c>
      <c r="BA33">
        <f>((0.045/0.1)*100)</f>
        <v>44.999999999999993</v>
      </c>
      <c r="BB33">
        <f>((0.045/0.11)*100)</f>
        <v>40.909090909090907</v>
      </c>
      <c r="BC33">
        <f>((0.045/0.105)*100)</f>
        <v>42.857142857142854</v>
      </c>
      <c r="BD33">
        <f>((0.04/0.1)*100)</f>
        <v>40</v>
      </c>
      <c r="BF33">
        <f>ABS($B$33-$D$33)</f>
        <v>2.220701</v>
      </c>
      <c r="BG33">
        <f>ABS($F$33-$H$33)</f>
        <v>4.0613699999999993</v>
      </c>
      <c r="BL33">
        <f>SQRT((ABS($A$33-$E$34)^2+(ABS($B$33-$F$34)^2)))</f>
        <v>3.6540667873004313</v>
      </c>
      <c r="BM33">
        <f>SQRT((ABS($C$33-$G$33)^2+(ABS($D$33-$H$33)^2)))</f>
        <v>1.2996328504208399</v>
      </c>
      <c r="BO33">
        <f>SQRT((ABS($A$33-$G$34)^2+(ABS($B$33-$H$34)^2)))</f>
        <v>7.7511053335650342</v>
      </c>
      <c r="BP33">
        <f>SQRT((ABS($C$33-$E$33)^2+(ABS($D$33-$F$33)^2)))</f>
        <v>4.8787515844561096</v>
      </c>
      <c r="BR33">
        <f>DEGREES(ACOS((5.52156289433572^2+17.0884423253836^2-14.3391842813639^2)/(2*5.52156289433572*17.0884423253836)))</f>
        <v>51.726332949834529</v>
      </c>
      <c r="BS33">
        <f>DEGREES(ACOS((14.3391842813639^2+17.264088763761^2-5.2560262967741^2)/(2*14.3391842813639*17.264088763761)))</f>
        <v>15.954250410183452</v>
      </c>
      <c r="BU33">
        <v>11</v>
      </c>
      <c r="BV33">
        <v>5</v>
      </c>
      <c r="BW33">
        <v>3</v>
      </c>
      <c r="BX33">
        <v>5</v>
      </c>
      <c r="BY33">
        <v>13</v>
      </c>
      <c r="BZ33">
        <v>6</v>
      </c>
      <c r="CA33">
        <v>8</v>
      </c>
      <c r="CB33">
        <v>5</v>
      </c>
      <c r="CC33">
        <v>12</v>
      </c>
      <c r="CD33">
        <v>3</v>
      </c>
      <c r="CE33">
        <v>8</v>
      </c>
      <c r="CF33">
        <v>9</v>
      </c>
      <c r="CG33">
        <v>12</v>
      </c>
      <c r="CH33">
        <v>5</v>
      </c>
      <c r="CI33">
        <v>5</v>
      </c>
      <c r="CJ33">
        <v>9</v>
      </c>
      <c r="CL33">
        <v>9</v>
      </c>
      <c r="CM33">
        <v>2</v>
      </c>
      <c r="CN33">
        <v>0</v>
      </c>
      <c r="CO33">
        <v>2</v>
      </c>
      <c r="CP33">
        <v>9</v>
      </c>
      <c r="CQ33">
        <v>2</v>
      </c>
      <c r="CR33">
        <v>4</v>
      </c>
      <c r="CS33">
        <v>0</v>
      </c>
      <c r="CT33">
        <v>9</v>
      </c>
      <c r="CU33">
        <v>0</v>
      </c>
      <c r="CV33">
        <v>4</v>
      </c>
      <c r="CW33">
        <v>5</v>
      </c>
      <c r="CX33">
        <v>8</v>
      </c>
      <c r="CY33">
        <v>2</v>
      </c>
      <c r="CZ33">
        <v>0</v>
      </c>
      <c r="DA33">
        <v>5</v>
      </c>
      <c r="DC33">
        <f>((5/11)*100)</f>
        <v>45.454545454545453</v>
      </c>
      <c r="DD33">
        <f>((3/11)*100)</f>
        <v>27.27272727272727</v>
      </c>
      <c r="DE33">
        <f>((5/11)*100)</f>
        <v>45.454545454545453</v>
      </c>
      <c r="DF33">
        <f>((6/13)*100)</f>
        <v>46.153846153846153</v>
      </c>
      <c r="DG33">
        <f>((8/13)*100)</f>
        <v>61.53846153846154</v>
      </c>
      <c r="DH33">
        <f>((5/13)*100)</f>
        <v>38.461538461538467</v>
      </c>
      <c r="DI33">
        <f>((3/12)*100)</f>
        <v>25</v>
      </c>
      <c r="DJ33">
        <f>((8/12)*100)</f>
        <v>66.666666666666657</v>
      </c>
      <c r="DK33">
        <f>((9/12)*100)</f>
        <v>75</v>
      </c>
      <c r="DL33">
        <f>((5/12)*100)</f>
        <v>41.666666666666671</v>
      </c>
      <c r="DM33">
        <f>((5/12)*100)</f>
        <v>41.666666666666671</v>
      </c>
      <c r="DN33">
        <f>((9/12)*100)</f>
        <v>75</v>
      </c>
      <c r="DP33">
        <f>((2/9)*100)</f>
        <v>22.222222222222221</v>
      </c>
      <c r="DQ33">
        <f>((0/9)*100)</f>
        <v>0</v>
      </c>
      <c r="DR33">
        <f>((2/9)*100)</f>
        <v>22.222222222222221</v>
      </c>
      <c r="DS33">
        <f>((2/9)*100)</f>
        <v>22.222222222222221</v>
      </c>
      <c r="DT33">
        <f>((4/9)*100)</f>
        <v>44.444444444444443</v>
      </c>
      <c r="DU33">
        <f>((0/9)*100)</f>
        <v>0</v>
      </c>
      <c r="DV33">
        <f>((0/9)*100)</f>
        <v>0</v>
      </c>
      <c r="DW33">
        <f>((4/9)*100)</f>
        <v>44.444444444444443</v>
      </c>
      <c r="DX33">
        <f>((5/9)*100)</f>
        <v>55.555555555555557</v>
      </c>
      <c r="DY33">
        <f>((2/8)*100)</f>
        <v>25</v>
      </c>
      <c r="DZ33">
        <f>((0/8)*100)</f>
        <v>0</v>
      </c>
      <c r="EA33">
        <f>((5/8)*100)</f>
        <v>62.5</v>
      </c>
    </row>
    <row r="34" spans="1:131" x14ac:dyDescent="0.25">
      <c r="A34">
        <v>178.402849</v>
      </c>
      <c r="B34">
        <v>5.3817240000000002</v>
      </c>
      <c r="C34">
        <v>194.842028</v>
      </c>
      <c r="D34">
        <v>6.9654540000000003</v>
      </c>
      <c r="E34">
        <v>199.470957</v>
      </c>
      <c r="F34">
        <v>3.1448330000000002</v>
      </c>
      <c r="G34">
        <v>195.20365699999999</v>
      </c>
      <c r="H34">
        <v>8.0825089999999999</v>
      </c>
      <c r="K34">
        <f>(12/200)</f>
        <v>0.06</v>
      </c>
      <c r="L34">
        <f>(12/200)</f>
        <v>0.06</v>
      </c>
      <c r="M34">
        <f>(14/200)</f>
        <v>7.0000000000000007E-2</v>
      </c>
      <c r="N34">
        <f>(14/200)</f>
        <v>7.0000000000000007E-2</v>
      </c>
      <c r="P34">
        <f>(8/200)</f>
        <v>0.04</v>
      </c>
      <c r="Q34">
        <f>(8/200)</f>
        <v>0.04</v>
      </c>
      <c r="R34">
        <f>(8/200)</f>
        <v>0.04</v>
      </c>
      <c r="S34">
        <f>(8/200)</f>
        <v>0.04</v>
      </c>
      <c r="U34">
        <f>0.06+0.04</f>
        <v>0.1</v>
      </c>
      <c r="V34">
        <f>0.06+0.04</f>
        <v>0.1</v>
      </c>
      <c r="W34">
        <f>0.07+0.04</f>
        <v>0.11000000000000001</v>
      </c>
      <c r="X34">
        <f>0.07+0.04</f>
        <v>0.11000000000000001</v>
      </c>
      <c r="Z34">
        <f>SQRT((ABS($A$35-$A$34)^2+(ABS($B$35-$B$34)^2)))</f>
        <v>20.841196142727163</v>
      </c>
      <c r="AA34">
        <f>SQRT((ABS($C$35-$C$34)^2+(ABS($D$35-$D$34)^2)))</f>
        <v>23.837103319592508</v>
      </c>
      <c r="AB34">
        <f>SQRT((ABS($E$35-$E$34)^2+(ABS($F$35-$F$34)^2)))</f>
        <v>26.48762104064744</v>
      </c>
      <c r="AC34">
        <f>SQRT((ABS($G$35-$G$34)^2+(ABS($H$35-$H$34)^2)))</f>
        <v>25.35736404654968</v>
      </c>
      <c r="AJ34">
        <f>1/0.1</f>
        <v>10</v>
      </c>
      <c r="AK34">
        <f>1/0.1</f>
        <v>10</v>
      </c>
      <c r="AL34">
        <f>1/0.11</f>
        <v>9.0909090909090917</v>
      </c>
      <c r="AM34">
        <f>1/0.11</f>
        <v>9.0909090909090917</v>
      </c>
      <c r="AO34">
        <f t="shared" si="16"/>
        <v>208.41196142727162</v>
      </c>
      <c r="AP34">
        <f t="shared" si="17"/>
        <v>238.37103319592507</v>
      </c>
      <c r="AQ34">
        <f t="shared" si="18"/>
        <v>240.7965549149767</v>
      </c>
      <c r="AR34">
        <f t="shared" si="19"/>
        <v>230.52149133226979</v>
      </c>
      <c r="AV34">
        <f>((0.06/0.1)*100)</f>
        <v>60</v>
      </c>
      <c r="AW34">
        <f>((0.06/0.1)*100)</f>
        <v>60</v>
      </c>
      <c r="AX34">
        <f>((0.07/0.11)*100)</f>
        <v>63.636363636363647</v>
      </c>
      <c r="AY34">
        <f>((0.07/0.11)*100)</f>
        <v>63.636363636363647</v>
      </c>
      <c r="BA34">
        <f>((0.04/0.1)*100)</f>
        <v>40</v>
      </c>
      <c r="BB34">
        <f>((0.04/0.1)*100)</f>
        <v>40</v>
      </c>
      <c r="BC34">
        <f>((0.04/0.11)*100)</f>
        <v>36.363636363636367</v>
      </c>
      <c r="BD34">
        <f>((0.04/0.11)*100)</f>
        <v>36.363636363636367</v>
      </c>
      <c r="BF34">
        <f>ABS($B$34-$D$34)</f>
        <v>1.5837300000000001</v>
      </c>
      <c r="BG34">
        <f>ABS($F$34-$H$34)</f>
        <v>4.9376759999999997</v>
      </c>
      <c r="BL34">
        <f>SQRT((ABS($A$34-$E$35)^2+(ABS($B$34-$F$35)^2)))</f>
        <v>5.5811848734226723</v>
      </c>
      <c r="BM34">
        <f>SQRT((ABS($C$34-$G$34)^2+(ABS($D$34-$H$34)^2)))</f>
        <v>1.1741326188578507</v>
      </c>
      <c r="BO34">
        <f>SQRT((ABS($A$34-$G$35)^2+(ABS($B$34-$H$35)^2)))</f>
        <v>9.1140326271617713</v>
      </c>
      <c r="BP34">
        <f>SQRT((ABS($C$34-$E$34)^2+(ABS($D$34-$F$34)^2)))</f>
        <v>6.0020103725903375</v>
      </c>
      <c r="BR34">
        <f>DEGREES(ACOS((5.2560262967741^2+26.8735334019947^2-24.0258165134525^2)/(2*5.2560262967741*26.8735334019947)))</f>
        <v>52.346431097170232</v>
      </c>
      <c r="BS34">
        <f>DEGREES(ACOS((24.0258165134525^2+25.8074725103643^2-5.03232806595049^2)/(2*24.0258165134525*25.8074725103643)))</f>
        <v>10.845423488222057</v>
      </c>
      <c r="BU34">
        <v>12</v>
      </c>
      <c r="BV34">
        <v>5</v>
      </c>
      <c r="BW34">
        <v>5</v>
      </c>
      <c r="BX34">
        <v>8</v>
      </c>
      <c r="BY34">
        <v>12</v>
      </c>
      <c r="BZ34">
        <v>5</v>
      </c>
      <c r="CA34">
        <v>8</v>
      </c>
      <c r="CB34">
        <v>5</v>
      </c>
      <c r="CC34">
        <v>14</v>
      </c>
      <c r="CD34">
        <v>6</v>
      </c>
      <c r="CE34">
        <v>8</v>
      </c>
      <c r="CF34">
        <v>11</v>
      </c>
      <c r="CG34">
        <v>14</v>
      </c>
      <c r="CH34">
        <v>8</v>
      </c>
      <c r="CI34">
        <v>6</v>
      </c>
      <c r="CJ34">
        <v>11</v>
      </c>
      <c r="CL34">
        <v>8</v>
      </c>
      <c r="CM34">
        <v>1</v>
      </c>
      <c r="CN34">
        <v>0</v>
      </c>
      <c r="CO34">
        <v>2</v>
      </c>
      <c r="CP34">
        <v>8</v>
      </c>
      <c r="CQ34">
        <v>2</v>
      </c>
      <c r="CR34">
        <v>4</v>
      </c>
      <c r="CS34">
        <v>1</v>
      </c>
      <c r="CT34">
        <v>8</v>
      </c>
      <c r="CU34">
        <v>0</v>
      </c>
      <c r="CV34">
        <v>4</v>
      </c>
      <c r="CW34">
        <v>5</v>
      </c>
      <c r="CX34">
        <v>8</v>
      </c>
      <c r="CY34">
        <v>2</v>
      </c>
      <c r="CZ34">
        <v>1</v>
      </c>
      <c r="DA34">
        <v>5</v>
      </c>
      <c r="DC34">
        <f>((5/12)*100)</f>
        <v>41.666666666666671</v>
      </c>
      <c r="DD34">
        <f>((5/12)*100)</f>
        <v>41.666666666666671</v>
      </c>
      <c r="DE34">
        <f>((8/12)*100)</f>
        <v>66.666666666666657</v>
      </c>
      <c r="DF34">
        <f>((5/12)*100)</f>
        <v>41.666666666666671</v>
      </c>
      <c r="DG34">
        <f>((8/12)*100)</f>
        <v>66.666666666666657</v>
      </c>
      <c r="DH34">
        <f>((5/12)*100)</f>
        <v>41.666666666666671</v>
      </c>
      <c r="DI34">
        <f>((6/14)*100)</f>
        <v>42.857142857142854</v>
      </c>
      <c r="DJ34">
        <f>((8/14)*100)</f>
        <v>57.142857142857139</v>
      </c>
      <c r="DK34">
        <f>((11/14)*100)</f>
        <v>78.571428571428569</v>
      </c>
      <c r="DL34">
        <f>((8/14)*100)</f>
        <v>57.142857142857139</v>
      </c>
      <c r="DM34">
        <f>((6/14)*100)</f>
        <v>42.857142857142854</v>
      </c>
      <c r="DN34">
        <f>((11/14)*100)</f>
        <v>78.571428571428569</v>
      </c>
      <c r="DP34">
        <f>((1/8)*100)</f>
        <v>12.5</v>
      </c>
      <c r="DQ34">
        <f>((0/8)*100)</f>
        <v>0</v>
      </c>
      <c r="DR34">
        <f>((2/8)*100)</f>
        <v>25</v>
      </c>
      <c r="DS34">
        <f>((2/8)*100)</f>
        <v>25</v>
      </c>
      <c r="DT34">
        <f>((4/8)*100)</f>
        <v>50</v>
      </c>
      <c r="DU34">
        <f>((1/8)*100)</f>
        <v>12.5</v>
      </c>
      <c r="DV34">
        <f>((0/8)*100)</f>
        <v>0</v>
      </c>
      <c r="DW34">
        <f>((4/8)*100)</f>
        <v>50</v>
      </c>
      <c r="DX34">
        <f>((5/8)*100)</f>
        <v>62.5</v>
      </c>
      <c r="DY34">
        <f>((2/8)*100)</f>
        <v>25</v>
      </c>
      <c r="DZ34">
        <f>((1/8)*100)</f>
        <v>12.5</v>
      </c>
      <c r="EA34">
        <f>((5/8)*100)</f>
        <v>62.5</v>
      </c>
    </row>
    <row r="35" spans="1:131" x14ac:dyDescent="0.25">
      <c r="A35">
        <v>157.60457199999999</v>
      </c>
      <c r="B35">
        <v>6.7185600000000001</v>
      </c>
      <c r="C35">
        <v>171.00942800000001</v>
      </c>
      <c r="D35">
        <v>7.4287809999999999</v>
      </c>
      <c r="E35">
        <v>172.99695</v>
      </c>
      <c r="F35">
        <v>3.9939629999999999</v>
      </c>
      <c r="G35">
        <v>169.85026199999999</v>
      </c>
      <c r="H35">
        <v>8.5311439999999994</v>
      </c>
      <c r="K35">
        <f>(11/200)</f>
        <v>5.5E-2</v>
      </c>
      <c r="L35">
        <f>(13/200)</f>
        <v>6.5000000000000002E-2</v>
      </c>
      <c r="M35">
        <f>(12/200)</f>
        <v>0.06</v>
      </c>
      <c r="N35">
        <f>(12/200)</f>
        <v>0.06</v>
      </c>
      <c r="P35">
        <f>(10/200)</f>
        <v>0.05</v>
      </c>
      <c r="Q35">
        <f>(8/200)</f>
        <v>0.04</v>
      </c>
      <c r="R35">
        <f>(8/200)</f>
        <v>0.04</v>
      </c>
      <c r="S35">
        <f>(9/200)</f>
        <v>4.4999999999999998E-2</v>
      </c>
      <c r="U35">
        <f>0.055+0.05</f>
        <v>0.10500000000000001</v>
      </c>
      <c r="V35">
        <f>0.065+0.04</f>
        <v>0.10500000000000001</v>
      </c>
      <c r="W35">
        <f>0.06+0.04</f>
        <v>0.1</v>
      </c>
      <c r="X35">
        <f>0.06+0.045</f>
        <v>0.105</v>
      </c>
      <c r="Z35">
        <f>SQRT((ABS($A$36-$A$35)^2+(ABS($B$36-$B$35)^2)))</f>
        <v>28.091972976369767</v>
      </c>
      <c r="AA35">
        <f>SQRT((ABS($C$36-$C$35)^2+(ABS($D$36-$D$35)^2)))</f>
        <v>18.894673779083888</v>
      </c>
      <c r="AB35">
        <f>SQRT((ABS($E$36-$E$35)^2+(ABS($F$36-$F$35)^2)))</f>
        <v>17.088442325383618</v>
      </c>
      <c r="AC35">
        <f>SQRT((ABS($G$36-$G$35)^2+(ABS($H$36-$H$35)^2)))</f>
        <v>17.264088763760956</v>
      </c>
      <c r="AJ35">
        <f>1/0.105</f>
        <v>9.5238095238095237</v>
      </c>
      <c r="AK35">
        <f>1/0.105</f>
        <v>9.5238095238095237</v>
      </c>
      <c r="AL35">
        <f>1/0.1</f>
        <v>10</v>
      </c>
      <c r="AM35">
        <f>1/0.105</f>
        <v>9.5238095238095237</v>
      </c>
      <c r="AO35">
        <f t="shared" si="16"/>
        <v>267.54259977495013</v>
      </c>
      <c r="AP35">
        <f t="shared" si="17"/>
        <v>179.94927408651321</v>
      </c>
      <c r="AQ35">
        <f t="shared" si="18"/>
        <v>170.88442325383616</v>
      </c>
      <c r="AR35">
        <f t="shared" si="19"/>
        <v>164.41989298819959</v>
      </c>
      <c r="AV35">
        <f>((0.055/0.105)*100)</f>
        <v>52.380952380952387</v>
      </c>
      <c r="AW35">
        <f>((0.065/0.105)*100)</f>
        <v>61.904761904761905</v>
      </c>
      <c r="AX35">
        <f>((0.06/0.1)*100)</f>
        <v>60</v>
      </c>
      <c r="AY35">
        <f>((0.06/0.105)*100)</f>
        <v>57.142857142857139</v>
      </c>
      <c r="BA35">
        <f>((0.05/0.105)*100)</f>
        <v>47.61904761904762</v>
      </c>
      <c r="BB35">
        <f>((0.04/0.105)*100)</f>
        <v>38.095238095238102</v>
      </c>
      <c r="BC35">
        <f>((0.04/0.1)*100)</f>
        <v>40</v>
      </c>
      <c r="BD35">
        <f>((0.045/0.105)*100)</f>
        <v>42.857142857142854</v>
      </c>
      <c r="BF35">
        <f>ABS($B$35-$D$35)</f>
        <v>0.71022099999999977</v>
      </c>
      <c r="BG35">
        <f>ABS($F$35-$H$35)</f>
        <v>4.5371809999999995</v>
      </c>
      <c r="BL35">
        <f>SQRT((ABS($A$35-$E$36)^2+(ABS($B$35-$F$36)^2)))</f>
        <v>2.3587398191646747</v>
      </c>
      <c r="BM35">
        <f>SQRT((ABS($C$35-$G$35)^2+(ABS($D$35-$H$35)^2)))</f>
        <v>1.5996468358125373</v>
      </c>
      <c r="BO35">
        <f>SQRT((ABS($A$35-$G$36)^2+(ABS($B$35-$H$36)^2)))</f>
        <v>5.5464485904161966</v>
      </c>
      <c r="BP35">
        <f>SQRT((ABS($C$35-$E$35)^2+(ABS($D$35-$F$35)^2)))</f>
        <v>3.968402498941852</v>
      </c>
      <c r="BR35">
        <f>DEGREES(ACOS((4.75314709466528^2+26.5175925203296^2-24.9192465928565^2)/(2*4.75314709466528*26.5175925203296)))</f>
        <v>65.432860824068726</v>
      </c>
      <c r="BS35">
        <f>DEGREES(ACOS((23.6095262107839^2+25.0139373640461^2-4.75314709466528^2)/(2*23.6095262107839*25.0139373640461)))</f>
        <v>10.721771199795066</v>
      </c>
      <c r="BU35">
        <v>11</v>
      </c>
      <c r="BV35">
        <v>4</v>
      </c>
      <c r="BW35">
        <v>3</v>
      </c>
      <c r="BX35">
        <v>7</v>
      </c>
      <c r="BY35">
        <v>13</v>
      </c>
      <c r="BZ35">
        <v>5</v>
      </c>
      <c r="CA35">
        <v>7</v>
      </c>
      <c r="CB35">
        <v>4</v>
      </c>
      <c r="CC35">
        <v>12</v>
      </c>
      <c r="CD35">
        <v>3</v>
      </c>
      <c r="CE35">
        <v>7</v>
      </c>
      <c r="CF35">
        <v>8</v>
      </c>
      <c r="CG35">
        <v>12</v>
      </c>
      <c r="CH35">
        <v>7</v>
      </c>
      <c r="CI35">
        <v>3</v>
      </c>
      <c r="CJ35">
        <v>8</v>
      </c>
      <c r="CL35">
        <v>10</v>
      </c>
      <c r="CM35">
        <v>2</v>
      </c>
      <c r="CN35">
        <v>1</v>
      </c>
      <c r="CO35">
        <v>5</v>
      </c>
      <c r="CP35">
        <v>8</v>
      </c>
      <c r="CQ35">
        <v>1</v>
      </c>
      <c r="CR35">
        <v>2</v>
      </c>
      <c r="CS35">
        <v>0</v>
      </c>
      <c r="CT35">
        <v>8</v>
      </c>
      <c r="CU35">
        <v>1</v>
      </c>
      <c r="CV35">
        <v>2</v>
      </c>
      <c r="CW35">
        <v>5</v>
      </c>
      <c r="CX35">
        <v>9</v>
      </c>
      <c r="CY35">
        <v>5</v>
      </c>
      <c r="CZ35">
        <v>0</v>
      </c>
      <c r="DA35">
        <v>5</v>
      </c>
      <c r="DC35">
        <f>((4/11)*100)</f>
        <v>36.363636363636367</v>
      </c>
      <c r="DD35">
        <f>((3/11)*100)</f>
        <v>27.27272727272727</v>
      </c>
      <c r="DE35">
        <f>((7/11)*100)</f>
        <v>63.636363636363633</v>
      </c>
      <c r="DF35">
        <f>((5/13)*100)</f>
        <v>38.461538461538467</v>
      </c>
      <c r="DG35">
        <f>((7/13)*100)</f>
        <v>53.846153846153847</v>
      </c>
      <c r="DH35">
        <f>((4/13)*100)</f>
        <v>30.76923076923077</v>
      </c>
      <c r="DI35">
        <f>((3/12)*100)</f>
        <v>25</v>
      </c>
      <c r="DJ35">
        <f>((7/12)*100)</f>
        <v>58.333333333333336</v>
      </c>
      <c r="DK35">
        <f>((8/12)*100)</f>
        <v>66.666666666666657</v>
      </c>
      <c r="DL35">
        <f>((7/12)*100)</f>
        <v>58.333333333333336</v>
      </c>
      <c r="DM35">
        <f>((3/12)*100)</f>
        <v>25</v>
      </c>
      <c r="DN35">
        <f>((8/12)*100)</f>
        <v>66.666666666666657</v>
      </c>
      <c r="DP35">
        <f>((2/10)*100)</f>
        <v>20</v>
      </c>
      <c r="DQ35">
        <f>((1/10)*100)</f>
        <v>10</v>
      </c>
      <c r="DR35">
        <f>((5/10)*100)</f>
        <v>50</v>
      </c>
      <c r="DS35">
        <f>((1/8)*100)</f>
        <v>12.5</v>
      </c>
      <c r="DT35">
        <f>((2/8)*100)</f>
        <v>25</v>
      </c>
      <c r="DU35">
        <f>((0/8)*100)</f>
        <v>0</v>
      </c>
      <c r="DV35">
        <f>((1/8)*100)</f>
        <v>12.5</v>
      </c>
      <c r="DW35">
        <f>((2/8)*100)</f>
        <v>25</v>
      </c>
      <c r="DX35">
        <f>((5/8)*100)</f>
        <v>62.5</v>
      </c>
      <c r="DY35">
        <f>((5/9)*100)</f>
        <v>55.555555555555557</v>
      </c>
      <c r="DZ35">
        <f>((0/9)*100)</f>
        <v>0</v>
      </c>
      <c r="EA35">
        <f>((5/9)*100)</f>
        <v>55.555555555555557</v>
      </c>
    </row>
    <row r="36" spans="1:131" x14ac:dyDescent="0.25">
      <c r="A36">
        <v>129.524213</v>
      </c>
      <c r="B36">
        <v>5.910857</v>
      </c>
      <c r="C36">
        <v>152.14640800000001</v>
      </c>
      <c r="D36">
        <v>8.5220210000000005</v>
      </c>
      <c r="E36">
        <v>155.94094899999999</v>
      </c>
      <c r="F36">
        <v>5.0464320000000003</v>
      </c>
      <c r="G36">
        <v>152.59555900000001</v>
      </c>
      <c r="H36">
        <v>9.1003410000000002</v>
      </c>
      <c r="K36">
        <f>(14/200)</f>
        <v>7.0000000000000007E-2</v>
      </c>
      <c r="L36">
        <f>(12/200)</f>
        <v>0.06</v>
      </c>
      <c r="M36">
        <f>(15/200)</f>
        <v>7.4999999999999997E-2</v>
      </c>
      <c r="N36">
        <f>(11/200)</f>
        <v>5.5E-2</v>
      </c>
      <c r="P36">
        <f>(12/200)</f>
        <v>0.06</v>
      </c>
      <c r="Q36">
        <f>(9/200)</f>
        <v>4.4999999999999998E-2</v>
      </c>
      <c r="R36">
        <f>(8/200)</f>
        <v>0.04</v>
      </c>
      <c r="S36">
        <f>(9/200)</f>
        <v>4.4999999999999998E-2</v>
      </c>
      <c r="U36">
        <f>0.07+0.06</f>
        <v>0.13</v>
      </c>
      <c r="V36">
        <f>0.06+0.045</f>
        <v>0.105</v>
      </c>
      <c r="W36">
        <f>0.075+0.04</f>
        <v>0.11499999999999999</v>
      </c>
      <c r="X36">
        <f>0.055+0.045</f>
        <v>0.1</v>
      </c>
      <c r="Z36">
        <f>SQRT((ABS($A$37-$A$36)^2+(ABS($B$37-$B$36)^2)))</f>
        <v>22.880292598662361</v>
      </c>
      <c r="AA36">
        <f>SQRT((ABS($C$37-$C$36)^2+(ABS($D$37-$D$36)^2)))</f>
        <v>27.681030470383732</v>
      </c>
      <c r="AB36">
        <f>SQRT((ABS($E$37-$E$36)^2+(ABS($F$37-$F$36)^2)))</f>
        <v>26.873533401994695</v>
      </c>
      <c r="AC36">
        <f>SQRT((ABS($G$37-$G$36)^2+(ABS($H$37-$H$36)^2)))</f>
        <v>25.807472510364313</v>
      </c>
      <c r="AJ36">
        <f>1/0.13</f>
        <v>7.6923076923076916</v>
      </c>
      <c r="AK36">
        <f>1/0.105</f>
        <v>9.5238095238095237</v>
      </c>
      <c r="AL36">
        <f>1/0.115</f>
        <v>8.695652173913043</v>
      </c>
      <c r="AM36">
        <f>1/0.1</f>
        <v>10</v>
      </c>
      <c r="AO36">
        <f t="shared" si="16"/>
        <v>176.00225075894124</v>
      </c>
      <c r="AP36">
        <f t="shared" si="17"/>
        <v>263.62886162270223</v>
      </c>
      <c r="AQ36">
        <f t="shared" si="18"/>
        <v>233.68289914777998</v>
      </c>
      <c r="AR36">
        <f t="shared" si="19"/>
        <v>258.07472510364312</v>
      </c>
      <c r="AV36">
        <f>((0.07/0.13)*100)</f>
        <v>53.846153846153854</v>
      </c>
      <c r="AW36">
        <f>((0.06/0.105)*100)</f>
        <v>57.142857142857139</v>
      </c>
      <c r="AX36">
        <f>((0.075/0.115)*100)</f>
        <v>65.217391304347814</v>
      </c>
      <c r="AY36">
        <f>((0.055/0.1)*100)</f>
        <v>54.999999999999993</v>
      </c>
      <c r="BA36">
        <f>((0.06/0.13)*100)</f>
        <v>46.153846153846153</v>
      </c>
      <c r="BB36">
        <f>((0.045/0.105)*100)</f>
        <v>42.857142857142854</v>
      </c>
      <c r="BC36">
        <f>((0.04/0.115)*100)</f>
        <v>34.782608695652172</v>
      </c>
      <c r="BD36">
        <f>((0.045/0.1)*100)</f>
        <v>44.999999999999993</v>
      </c>
      <c r="BF36">
        <f>ABS($B$36-$D$36)</f>
        <v>2.6111640000000005</v>
      </c>
      <c r="BG36">
        <f>ABS($F$36-$H$36)</f>
        <v>4.053909</v>
      </c>
      <c r="BL36">
        <f>SQRT((ABS($A$36-$E$37)^2+(ABS($B$36-$F$37)^2)))</f>
        <v>1.7997424256265144</v>
      </c>
      <c r="BM36">
        <f>SQRT((ABS($C$36-$G$36)^2+(ABS($D$36-$H$36)^2)))</f>
        <v>0.73225039651815838</v>
      </c>
      <c r="BO36">
        <f>SQRT((ABS($A$36-$G$37)^2+(ABS($B$36-$H$37)^2)))</f>
        <v>3.8670558847377738</v>
      </c>
      <c r="BP36">
        <f>SQRT((ABS($C$36-$E$36)^2+(ABS($D$36-$F$36)^2)))</f>
        <v>5.1457030906963395</v>
      </c>
      <c r="BR36">
        <f>DEGREES(ACOS((26.0433504062478^2+24.1206243681868^2-4.96291247157735^2)/(2*26.0433504062478*24.1206243681868)))</f>
        <v>10.47386619477898</v>
      </c>
      <c r="BS36">
        <f>DEGREES(ACOS((24.9192465928565^2+25.1838438990906^2-4.07061479342924^2)/(2*24.9192465928565*25.1838438990906)))</f>
        <v>9.3006147410625655</v>
      </c>
      <c r="BU36">
        <v>14</v>
      </c>
      <c r="BV36">
        <v>8</v>
      </c>
      <c r="BW36">
        <v>6</v>
      </c>
      <c r="BX36">
        <v>4</v>
      </c>
      <c r="BY36">
        <v>12</v>
      </c>
      <c r="BZ36">
        <v>4</v>
      </c>
      <c r="CA36">
        <v>8</v>
      </c>
      <c r="CB36">
        <v>3</v>
      </c>
      <c r="CC36">
        <v>15</v>
      </c>
      <c r="CD36">
        <v>3</v>
      </c>
      <c r="CE36">
        <v>8</v>
      </c>
      <c r="CF36">
        <v>10</v>
      </c>
      <c r="CG36">
        <v>11</v>
      </c>
      <c r="CH36">
        <v>4</v>
      </c>
      <c r="CI36">
        <v>3</v>
      </c>
      <c r="CJ36">
        <v>10</v>
      </c>
      <c r="CL36">
        <v>12</v>
      </c>
      <c r="CM36">
        <v>4</v>
      </c>
      <c r="CN36">
        <v>0</v>
      </c>
      <c r="CO36">
        <v>5</v>
      </c>
      <c r="CP36">
        <v>9</v>
      </c>
      <c r="CQ36">
        <v>2</v>
      </c>
      <c r="CR36">
        <v>4</v>
      </c>
      <c r="CS36">
        <v>0</v>
      </c>
      <c r="CT36">
        <v>8</v>
      </c>
      <c r="CU36">
        <v>0</v>
      </c>
      <c r="CV36">
        <v>4</v>
      </c>
      <c r="CW36">
        <v>4</v>
      </c>
      <c r="CX36">
        <v>9</v>
      </c>
      <c r="CY36">
        <v>5</v>
      </c>
      <c r="CZ36">
        <v>0</v>
      </c>
      <c r="DA36">
        <v>4</v>
      </c>
      <c r="DC36">
        <f>((8/14)*100)</f>
        <v>57.142857142857139</v>
      </c>
      <c r="DD36">
        <f>((6/14)*100)</f>
        <v>42.857142857142854</v>
      </c>
      <c r="DE36">
        <f>((4/14)*100)</f>
        <v>28.571428571428569</v>
      </c>
      <c r="DF36">
        <f>((4/12)*100)</f>
        <v>33.333333333333329</v>
      </c>
      <c r="DG36">
        <f>((8/12)*100)</f>
        <v>66.666666666666657</v>
      </c>
      <c r="DH36">
        <f>((3/12)*100)</f>
        <v>25</v>
      </c>
      <c r="DI36">
        <f>((3/15)*100)</f>
        <v>20</v>
      </c>
      <c r="DJ36">
        <f>((8/15)*100)</f>
        <v>53.333333333333336</v>
      </c>
      <c r="DK36">
        <f>((10/15)*100)</f>
        <v>66.666666666666657</v>
      </c>
      <c r="DL36">
        <f>((4/11)*100)</f>
        <v>36.363636363636367</v>
      </c>
      <c r="DM36">
        <f>((3/11)*100)</f>
        <v>27.27272727272727</v>
      </c>
      <c r="DN36">
        <f>((10/11)*100)</f>
        <v>90.909090909090907</v>
      </c>
      <c r="DP36">
        <f>((4/12)*100)</f>
        <v>33.333333333333329</v>
      </c>
      <c r="DQ36">
        <f>((0/12)*100)</f>
        <v>0</v>
      </c>
      <c r="DR36">
        <f>((5/12)*100)</f>
        <v>41.666666666666671</v>
      </c>
      <c r="DS36">
        <f>((2/9)*100)</f>
        <v>22.222222222222221</v>
      </c>
      <c r="DT36">
        <f>((4/9)*100)</f>
        <v>44.444444444444443</v>
      </c>
      <c r="DU36">
        <f>((0/9)*100)</f>
        <v>0</v>
      </c>
      <c r="DV36">
        <f>((0/8)*100)</f>
        <v>0</v>
      </c>
      <c r="DW36">
        <f>((4/8)*100)</f>
        <v>50</v>
      </c>
      <c r="DX36">
        <f>((4/8)*100)</f>
        <v>50</v>
      </c>
      <c r="DY36">
        <f>((5/9)*100)</f>
        <v>55.555555555555557</v>
      </c>
      <c r="DZ36">
        <f>((0/9)*100)</f>
        <v>0</v>
      </c>
      <c r="EA36">
        <f>((4/9)*100)</f>
        <v>44.444444444444443</v>
      </c>
    </row>
    <row r="37" spans="1:131" x14ac:dyDescent="0.25">
      <c r="A37">
        <v>106.64536100000001</v>
      </c>
      <c r="B37">
        <v>6.1676070000000003</v>
      </c>
      <c r="C37">
        <v>124.469202</v>
      </c>
      <c r="D37">
        <v>8.0618949999999998</v>
      </c>
      <c r="E37">
        <v>129.08183099999999</v>
      </c>
      <c r="F37">
        <v>4.1663309999999996</v>
      </c>
      <c r="G37">
        <v>126.79205899999999</v>
      </c>
      <c r="H37">
        <v>8.6475439999999999</v>
      </c>
      <c r="K37">
        <f>(14/200)</f>
        <v>7.0000000000000007E-2</v>
      </c>
      <c r="L37">
        <f>(15/200)</f>
        <v>7.4999999999999997E-2</v>
      </c>
      <c r="M37">
        <f>(14/200)</f>
        <v>7.0000000000000007E-2</v>
      </c>
      <c r="N37">
        <f>(12/200)</f>
        <v>0.06</v>
      </c>
      <c r="P37">
        <f>(9/200)</f>
        <v>4.4999999999999998E-2</v>
      </c>
      <c r="Q37">
        <f>(10/200)</f>
        <v>0.05</v>
      </c>
      <c r="R37">
        <f>(8/200)</f>
        <v>0.04</v>
      </c>
      <c r="S37">
        <f>(10/200)</f>
        <v>0.05</v>
      </c>
      <c r="U37">
        <f>0.07+0.045</f>
        <v>0.115</v>
      </c>
      <c r="V37">
        <f>0.075+0.05</f>
        <v>0.125</v>
      </c>
      <c r="W37">
        <f>0.07+0.04</f>
        <v>0.11000000000000001</v>
      </c>
      <c r="X37">
        <f>0.06+0.05</f>
        <v>0.11</v>
      </c>
      <c r="Z37">
        <f>SQRT((ABS($A$38-$A$37)^2+(ABS($B$38-$B$37)^2)))</f>
        <v>25.818327507809055</v>
      </c>
      <c r="AA37">
        <f>SQRT((ABS($C$38-$C$37)^2+(ABS($D$38-$D$37)^2)))</f>
        <v>24.43097919290296</v>
      </c>
      <c r="AB37">
        <f>SQRT((ABS($E$38-$E$37)^2+(ABS($F$38-$F$37)^2)))</f>
        <v>25.45264114663664</v>
      </c>
      <c r="AC37">
        <f>SQRT((ABS($G$38-$G$37)^2+(ABS($H$38-$H$37)^2)))</f>
        <v>25.013937364046068</v>
      </c>
      <c r="AJ37">
        <f>1/0.115</f>
        <v>8.695652173913043</v>
      </c>
      <c r="AK37">
        <f>1/0.125</f>
        <v>8</v>
      </c>
      <c r="AL37">
        <f>1/0.11</f>
        <v>9.0909090909090917</v>
      </c>
      <c r="AM37">
        <f>1/0.11</f>
        <v>9.0909090909090917</v>
      </c>
      <c r="AO37">
        <f t="shared" si="16"/>
        <v>224.50719572007873</v>
      </c>
      <c r="AP37">
        <f t="shared" si="17"/>
        <v>195.44783354322368</v>
      </c>
      <c r="AQ37">
        <f t="shared" si="18"/>
        <v>231.3876467876058</v>
      </c>
      <c r="AR37">
        <f t="shared" si="19"/>
        <v>227.39943058223699</v>
      </c>
      <c r="AV37">
        <f>((0.07/0.115)*100)</f>
        <v>60.869565217391312</v>
      </c>
      <c r="AW37">
        <f>((0.075/0.125)*100)</f>
        <v>60</v>
      </c>
      <c r="AX37">
        <f>((0.07/0.11)*100)</f>
        <v>63.636363636363647</v>
      </c>
      <c r="AY37">
        <f>((0.06/0.11)*100)</f>
        <v>54.54545454545454</v>
      </c>
      <c r="BA37">
        <f>((0.045/0.115)*100)</f>
        <v>39.130434782608688</v>
      </c>
      <c r="BB37">
        <f>((0.05/0.125)*100)</f>
        <v>40</v>
      </c>
      <c r="BC37">
        <f>((0.04/0.11)*100)</f>
        <v>36.363636363636367</v>
      </c>
      <c r="BD37">
        <f>((0.05/0.11)*100)</f>
        <v>45.45454545454546</v>
      </c>
      <c r="BF37">
        <f>ABS($B$37-$D$37)</f>
        <v>1.8942879999999995</v>
      </c>
      <c r="BG37">
        <f>ABS($F$37-$H$37)</f>
        <v>4.4812130000000003</v>
      </c>
      <c r="BL37">
        <f>SQRT((ABS($A$37-$E$38)^2+(ABS($B$37-$F$38)^2)))</f>
        <v>3.6702820987598539</v>
      </c>
      <c r="BM37">
        <f>SQRT((ABS($C$37-$G$37)^2+(ABS($D$37-$H$37)^2)))</f>
        <v>2.3955478274603483</v>
      </c>
      <c r="BO37">
        <f>SQRT((ABS($A$37-$G$38)^2+(ABS($B$37-$H$38)^2)))</f>
        <v>5.3769112127540231</v>
      </c>
      <c r="BP37">
        <f>SQRT((ABS($C$37-$E$37)^2+(ABS($D$37-$F$37)^2)))</f>
        <v>6.0375297241286514</v>
      </c>
      <c r="BR37" t="e">
        <f>DEGREES(ACOS((4.23349469668382^2+0^2-4.23349469668382^2)/(2*4.23349469668382*0)))</f>
        <v>#DIV/0!</v>
      </c>
      <c r="BS37">
        <f>DEGREES(ACOS((20.3494107013892^2+21.7999190403517^2-4.23349469668382^2)/(2*20.3494107013892*21.7999190403517)))</f>
        <v>10.83550951679916</v>
      </c>
      <c r="BU37">
        <v>14</v>
      </c>
      <c r="BV37">
        <v>9</v>
      </c>
      <c r="BW37">
        <v>5</v>
      </c>
      <c r="BX37">
        <v>5</v>
      </c>
      <c r="BY37">
        <v>15</v>
      </c>
      <c r="BZ37">
        <v>8</v>
      </c>
      <c r="CA37">
        <v>10</v>
      </c>
      <c r="CB37">
        <v>7</v>
      </c>
      <c r="CC37">
        <v>14</v>
      </c>
      <c r="CD37">
        <v>5</v>
      </c>
      <c r="CE37">
        <v>10</v>
      </c>
      <c r="CF37">
        <v>11</v>
      </c>
      <c r="CG37">
        <v>12</v>
      </c>
      <c r="CH37">
        <v>3</v>
      </c>
      <c r="CI37">
        <v>7</v>
      </c>
      <c r="CJ37">
        <v>11</v>
      </c>
      <c r="CL37">
        <v>9</v>
      </c>
      <c r="CM37">
        <v>2</v>
      </c>
      <c r="CN37">
        <v>0</v>
      </c>
      <c r="CO37">
        <v>0</v>
      </c>
      <c r="CP37">
        <v>10</v>
      </c>
      <c r="CQ37">
        <v>4</v>
      </c>
      <c r="CR37">
        <v>3</v>
      </c>
      <c r="CS37">
        <v>2</v>
      </c>
      <c r="CT37">
        <v>8</v>
      </c>
      <c r="CU37">
        <v>0</v>
      </c>
      <c r="CV37">
        <v>3</v>
      </c>
      <c r="CW37">
        <v>7</v>
      </c>
      <c r="CX37">
        <v>10</v>
      </c>
      <c r="CY37">
        <v>0</v>
      </c>
      <c r="CZ37">
        <v>2</v>
      </c>
      <c r="DA37">
        <v>7</v>
      </c>
      <c r="DC37">
        <f>((9/14)*100)</f>
        <v>64.285714285714292</v>
      </c>
      <c r="DD37">
        <f>((5/14)*100)</f>
        <v>35.714285714285715</v>
      </c>
      <c r="DE37">
        <f>((5/14)*100)</f>
        <v>35.714285714285715</v>
      </c>
      <c r="DF37">
        <f>((8/15)*100)</f>
        <v>53.333333333333336</v>
      </c>
      <c r="DG37">
        <f>((10/15)*100)</f>
        <v>66.666666666666657</v>
      </c>
      <c r="DH37">
        <f>((7/15)*100)</f>
        <v>46.666666666666664</v>
      </c>
      <c r="DI37">
        <f>((5/14)*100)</f>
        <v>35.714285714285715</v>
      </c>
      <c r="DJ37">
        <f>((10/14)*100)</f>
        <v>71.428571428571431</v>
      </c>
      <c r="DK37">
        <f>((11/14)*100)</f>
        <v>78.571428571428569</v>
      </c>
      <c r="DL37">
        <f>((3/12)*100)</f>
        <v>25</v>
      </c>
      <c r="DM37">
        <f>((7/12)*100)</f>
        <v>58.333333333333336</v>
      </c>
      <c r="DN37">
        <f>((11/12)*100)</f>
        <v>91.666666666666657</v>
      </c>
      <c r="DP37">
        <f>((2/9)*100)</f>
        <v>22.222222222222221</v>
      </c>
      <c r="DQ37">
        <f>((0/9)*100)</f>
        <v>0</v>
      </c>
      <c r="DR37">
        <f>((0/9)*100)</f>
        <v>0</v>
      </c>
      <c r="DS37">
        <f>((4/10)*100)</f>
        <v>40</v>
      </c>
      <c r="DT37">
        <f>((3/10)*100)</f>
        <v>30</v>
      </c>
      <c r="DU37">
        <f>((2/10)*100)</f>
        <v>20</v>
      </c>
      <c r="DV37">
        <f>((0/8)*100)</f>
        <v>0</v>
      </c>
      <c r="DW37">
        <f>((3/8)*100)</f>
        <v>37.5</v>
      </c>
      <c r="DX37">
        <f>((7/8)*100)</f>
        <v>87.5</v>
      </c>
      <c r="DY37">
        <f>((0/10)*100)</f>
        <v>0</v>
      </c>
      <c r="DZ37">
        <f>((2/10)*100)</f>
        <v>20</v>
      </c>
      <c r="EA37">
        <f>((7/10)*100)</f>
        <v>70</v>
      </c>
    </row>
    <row r="38" spans="1:131" x14ac:dyDescent="0.25">
      <c r="A38">
        <v>80.829302000000013</v>
      </c>
      <c r="B38">
        <v>6.5098539999999998</v>
      </c>
      <c r="C38">
        <v>100.03825900000001</v>
      </c>
      <c r="D38">
        <v>8.0198420000000006</v>
      </c>
      <c r="E38">
        <v>103.62935</v>
      </c>
      <c r="F38">
        <v>4.076041</v>
      </c>
      <c r="G38">
        <v>101.77886900000001</v>
      </c>
      <c r="H38">
        <v>8.4541830000000004</v>
      </c>
      <c r="K38">
        <f>(11/200)</f>
        <v>5.5E-2</v>
      </c>
      <c r="L38">
        <f>(13/200)</f>
        <v>6.5000000000000002E-2</v>
      </c>
      <c r="M38">
        <f>(14/200)</f>
        <v>7.0000000000000007E-2</v>
      </c>
      <c r="N38">
        <f>(13/200)</f>
        <v>6.5000000000000002E-2</v>
      </c>
      <c r="P38">
        <f>(8/200)</f>
        <v>0.04</v>
      </c>
      <c r="Q38">
        <f>(7/200)</f>
        <v>3.5000000000000003E-2</v>
      </c>
      <c r="R38">
        <f>(9/200)</f>
        <v>4.4999999999999998E-2</v>
      </c>
      <c r="S38">
        <f>(9/200)</f>
        <v>4.4999999999999998E-2</v>
      </c>
      <c r="U38">
        <f>0.055+0.04</f>
        <v>9.5000000000000001E-2</v>
      </c>
      <c r="V38">
        <f>0.065+0.035</f>
        <v>0.1</v>
      </c>
      <c r="W38">
        <f>0.07+0.045</f>
        <v>0.115</v>
      </c>
      <c r="X38">
        <f>0.065+0.045</f>
        <v>0.11</v>
      </c>
      <c r="Z38">
        <f>SQRT((ABS($A$39-$A$38)^2+(ABS($B$39-$B$38)^2)))</f>
        <v>21.269999290019786</v>
      </c>
      <c r="AA38">
        <f>SQRT((ABS($C$39-$C$38)^2+(ABS($D$39-$D$38)^2)))</f>
        <v>23.192164435606266</v>
      </c>
      <c r="AB38">
        <f>SQRT((ABS($E$39-$E$38)^2+(ABS($F$39-$F$38)^2)))</f>
        <v>26.517592520329615</v>
      </c>
      <c r="AC38">
        <f>SQRT((ABS($G$39-$G$38)^2+(ABS($H$39-$H$38)^2)))</f>
        <v>25.183843899090643</v>
      </c>
      <c r="AJ38">
        <f>1/0.095</f>
        <v>10.526315789473685</v>
      </c>
      <c r="AK38">
        <f>1/0.1</f>
        <v>10</v>
      </c>
      <c r="AL38">
        <f>1/0.115</f>
        <v>8.695652173913043</v>
      </c>
      <c r="AM38">
        <f>1/0.11</f>
        <v>9.0909090909090917</v>
      </c>
      <c r="AO38">
        <f t="shared" si="16"/>
        <v>223.89472936862933</v>
      </c>
      <c r="AP38">
        <f t="shared" si="17"/>
        <v>231.92164435606264</v>
      </c>
      <c r="AQ38">
        <f t="shared" si="18"/>
        <v>230.58776104634447</v>
      </c>
      <c r="AR38">
        <f t="shared" si="19"/>
        <v>228.94403544627858</v>
      </c>
      <c r="AV38">
        <f>((0.055/0.095)*100)</f>
        <v>57.894736842105267</v>
      </c>
      <c r="AW38">
        <f>((0.065/0.1)*100)</f>
        <v>65</v>
      </c>
      <c r="AX38">
        <f>((0.07/0.115)*100)</f>
        <v>60.869565217391312</v>
      </c>
      <c r="AY38">
        <f>((0.065/0.11)*100)</f>
        <v>59.090909090909093</v>
      </c>
      <c r="BA38">
        <f>((0.04/0.095)*100)</f>
        <v>42.105263157894733</v>
      </c>
      <c r="BB38">
        <f>((0.035/0.1)*100)</f>
        <v>35</v>
      </c>
      <c r="BC38">
        <f>((0.045/0.115)*100)</f>
        <v>39.130434782608688</v>
      </c>
      <c r="BD38">
        <f>((0.045/0.11)*100)</f>
        <v>40.909090909090907</v>
      </c>
      <c r="BF38">
        <f>ABS($B$38-$D$38)</f>
        <v>1.5099880000000008</v>
      </c>
      <c r="BG38">
        <f>ABS($F$38-$H$38)</f>
        <v>4.3781420000000004</v>
      </c>
      <c r="BL38">
        <f>SQRT((ABS($A$38-$E$39)^2+(ABS($B$38-$F$39)^2)))</f>
        <v>4.0644641052431592</v>
      </c>
      <c r="BM38">
        <f>SQRT((ABS($C$38-$G$38)^2+(ABS($D$38-$H$38)^2)))</f>
        <v>1.7939830758346114</v>
      </c>
      <c r="BO38">
        <f>SQRT((ABS($A$38-$G$39)^2+(ABS($B$38-$H$39)^2)))</f>
        <v>4.8487267036694295</v>
      </c>
      <c r="BP38">
        <f>SQRT((ABS($C$38-$E$38)^2+(ABS($D$38-$F$38)^2)))</f>
        <v>5.333807354777818</v>
      </c>
      <c r="BS38" t="e">
        <f>DEGREES(ACOS((4.23349469668382^2+0^2-4.23349469668382^2)/(2*4.23349469668382*0)))</f>
        <v>#DIV/0!</v>
      </c>
      <c r="BU38">
        <v>11</v>
      </c>
      <c r="BV38">
        <v>7</v>
      </c>
      <c r="BW38">
        <v>4</v>
      </c>
      <c r="BX38">
        <v>3</v>
      </c>
      <c r="BY38">
        <v>13</v>
      </c>
      <c r="BZ38">
        <v>9</v>
      </c>
      <c r="CA38">
        <v>7</v>
      </c>
      <c r="CB38">
        <v>6</v>
      </c>
      <c r="CC38">
        <v>14</v>
      </c>
      <c r="CD38">
        <v>6</v>
      </c>
      <c r="CE38">
        <v>7</v>
      </c>
      <c r="CF38">
        <v>13</v>
      </c>
      <c r="CG38">
        <v>13</v>
      </c>
      <c r="CH38">
        <v>5</v>
      </c>
      <c r="CI38">
        <v>6</v>
      </c>
      <c r="CJ38">
        <v>13</v>
      </c>
      <c r="CL38">
        <v>8</v>
      </c>
      <c r="CM38">
        <v>4</v>
      </c>
      <c r="CN38">
        <v>0</v>
      </c>
      <c r="CO38">
        <v>0</v>
      </c>
      <c r="CP38">
        <v>7</v>
      </c>
      <c r="CQ38">
        <v>2</v>
      </c>
      <c r="CR38">
        <v>3</v>
      </c>
      <c r="CS38">
        <v>2</v>
      </c>
      <c r="CT38">
        <v>9</v>
      </c>
      <c r="CU38">
        <v>0</v>
      </c>
      <c r="CV38">
        <v>3</v>
      </c>
      <c r="CW38">
        <v>8</v>
      </c>
      <c r="CX38">
        <v>9</v>
      </c>
      <c r="CY38">
        <v>0</v>
      </c>
      <c r="CZ38">
        <v>2</v>
      </c>
      <c r="DA38">
        <v>8</v>
      </c>
      <c r="DC38">
        <f>((7/11)*100)</f>
        <v>63.636363636363633</v>
      </c>
      <c r="DD38">
        <f>((4/11)*100)</f>
        <v>36.363636363636367</v>
      </c>
      <c r="DE38">
        <f>((3/11)*100)</f>
        <v>27.27272727272727</v>
      </c>
      <c r="DF38">
        <f>((9/13)*100)</f>
        <v>69.230769230769226</v>
      </c>
      <c r="DG38">
        <f>((7/13)*100)</f>
        <v>53.846153846153847</v>
      </c>
      <c r="DH38">
        <f>((6/13)*100)</f>
        <v>46.153846153846153</v>
      </c>
      <c r="DI38">
        <f>((6/14)*100)</f>
        <v>42.857142857142854</v>
      </c>
      <c r="DJ38">
        <f>((7/14)*100)</f>
        <v>50</v>
      </c>
      <c r="DK38">
        <f>((13/14)*100)</f>
        <v>92.857142857142861</v>
      </c>
      <c r="DL38">
        <f>((5/13)*100)</f>
        <v>38.461538461538467</v>
      </c>
      <c r="DM38">
        <f>((6/13)*100)</f>
        <v>46.153846153846153</v>
      </c>
      <c r="DN38">
        <f>((13/13)*100)</f>
        <v>100</v>
      </c>
      <c r="DP38">
        <f>((4/8)*100)</f>
        <v>50</v>
      </c>
      <c r="DQ38">
        <f>((0/8)*100)</f>
        <v>0</v>
      </c>
      <c r="DR38">
        <f>((0/8)*100)</f>
        <v>0</v>
      </c>
      <c r="DS38">
        <f>((2/7)*100)</f>
        <v>28.571428571428569</v>
      </c>
      <c r="DT38">
        <f>((3/7)*100)</f>
        <v>42.857142857142854</v>
      </c>
      <c r="DU38">
        <f>((2/7)*100)</f>
        <v>28.571428571428569</v>
      </c>
      <c r="DV38">
        <f>((0/9)*100)</f>
        <v>0</v>
      </c>
      <c r="DW38">
        <f>((3/9)*100)</f>
        <v>33.333333333333329</v>
      </c>
      <c r="DX38">
        <f>((8/9)*100)</f>
        <v>88.888888888888886</v>
      </c>
      <c r="DY38">
        <f>((0/9)*100)</f>
        <v>0</v>
      </c>
      <c r="DZ38">
        <f>((2/9)*100)</f>
        <v>22.222222222222221</v>
      </c>
      <c r="EA38">
        <f>((8/9)*100)</f>
        <v>88.888888888888886</v>
      </c>
    </row>
    <row r="39" spans="1:131" x14ac:dyDescent="0.25">
      <c r="A39">
        <v>59.574733000000009</v>
      </c>
      <c r="B39">
        <v>7.3198949999999998</v>
      </c>
      <c r="C39">
        <v>76.850405000000009</v>
      </c>
      <c r="D39">
        <v>8.4669640000000008</v>
      </c>
      <c r="E39">
        <v>77.122821000000002</v>
      </c>
      <c r="F39">
        <v>4.8419610000000004</v>
      </c>
      <c r="G39">
        <v>76.598603000000011</v>
      </c>
      <c r="H39">
        <v>8.8786799999999992</v>
      </c>
      <c r="K39">
        <f>(11/200)</f>
        <v>5.5E-2</v>
      </c>
      <c r="L39">
        <f>(12/200)</f>
        <v>0.06</v>
      </c>
      <c r="M39">
        <f>(13/200)</f>
        <v>6.5000000000000002E-2</v>
      </c>
      <c r="N39">
        <f>(14/200)</f>
        <v>7.0000000000000007E-2</v>
      </c>
      <c r="P39">
        <f>(8/200)</f>
        <v>0.04</v>
      </c>
      <c r="Q39">
        <f>(8/200)</f>
        <v>0.04</v>
      </c>
      <c r="R39">
        <f>(7/200)</f>
        <v>3.5000000000000003E-2</v>
      </c>
      <c r="S39">
        <f>(8/200)</f>
        <v>0.04</v>
      </c>
      <c r="U39">
        <f>0.055+0.04</f>
        <v>9.5000000000000001E-2</v>
      </c>
      <c r="V39">
        <f>0.06+0.04</f>
        <v>0.1</v>
      </c>
      <c r="W39">
        <f>0.065+0.035</f>
        <v>0.1</v>
      </c>
      <c r="X39">
        <f>0.07+0.04</f>
        <v>0.11000000000000001</v>
      </c>
      <c r="Z39">
        <f>SQRT((ABS($A$40-$A$39)^2+(ABS($B$40-$B$39)^2)))</f>
        <v>23.699023344096801</v>
      </c>
      <c r="AA39">
        <f>SQRT((ABS($C$40-$C$39)^2+(ABS($D$40-$D$39)^2)))</f>
        <v>23.446498832984851</v>
      </c>
      <c r="AB39">
        <f>SQRT((ABS($E$40-$E$39)^2+(ABS($F$40-$F$39)^2)))</f>
        <v>24.120624368186839</v>
      </c>
      <c r="AC39">
        <f>SQRT((ABS($G$40-$G$39)^2+(ABS($H$40-$H$39)^2)))</f>
        <v>24.921744760396532</v>
      </c>
      <c r="AJ39">
        <f>1/0.095</f>
        <v>10.526315789473685</v>
      </c>
      <c r="AK39">
        <f>1/0.1</f>
        <v>10</v>
      </c>
      <c r="AL39">
        <f>1/0.1</f>
        <v>10</v>
      </c>
      <c r="AM39">
        <f>1/0.11</f>
        <v>9.0909090909090917</v>
      </c>
      <c r="AO39">
        <f t="shared" si="16"/>
        <v>249.46340362207158</v>
      </c>
      <c r="AP39">
        <f t="shared" si="17"/>
        <v>234.4649883298485</v>
      </c>
      <c r="AQ39">
        <f t="shared" si="18"/>
        <v>241.20624368186839</v>
      </c>
      <c r="AR39">
        <f t="shared" si="19"/>
        <v>226.56131600360482</v>
      </c>
      <c r="AV39">
        <f>((0.055/0.095)*100)</f>
        <v>57.894736842105267</v>
      </c>
      <c r="AW39">
        <f>((0.06/0.1)*100)</f>
        <v>60</v>
      </c>
      <c r="AX39">
        <f>((0.065/0.1)*100)</f>
        <v>65</v>
      </c>
      <c r="AY39">
        <f>((0.07/0.11)*100)</f>
        <v>63.636363636363647</v>
      </c>
      <c r="BA39">
        <f>((0.04/0.095)*100)</f>
        <v>42.105263157894733</v>
      </c>
      <c r="BB39">
        <f>((0.04/0.1)*100)</f>
        <v>40</v>
      </c>
      <c r="BC39">
        <f>((0.035/0.1)*100)</f>
        <v>35</v>
      </c>
      <c r="BD39">
        <f>((0.04/0.11)*100)</f>
        <v>36.363636363636367</v>
      </c>
      <c r="BF39">
        <f>ABS($B$39-$D$39)</f>
        <v>1.147069000000001</v>
      </c>
      <c r="BG39">
        <f>ABS($F$39-$H$39)</f>
        <v>4.0367189999999988</v>
      </c>
      <c r="BL39">
        <f>SQRT((ABS($A$39-$E$40)^2+(ABS($B$39-$F$40)^2)))</f>
        <v>6.7054509546097636</v>
      </c>
      <c r="BM39">
        <f>SQRT((ABS($C$39-$G$39)^2+(ABS($D$39-$H$39)^2)))</f>
        <v>0.48261196821048441</v>
      </c>
      <c r="BO39">
        <f>SQRT((ABS($A$39-$G$40)^2+(ABS($B$39-$H$40)^2)))</f>
        <v>8.5225583053633009</v>
      </c>
      <c r="BP39">
        <f>SQRT((ABS($C$39-$E$39)^2+(ABS($D$39-$F$39)^2)))</f>
        <v>3.63522450848156</v>
      </c>
      <c r="BU39">
        <v>11</v>
      </c>
      <c r="BV39">
        <v>6</v>
      </c>
      <c r="BW39">
        <v>4</v>
      </c>
      <c r="BX39">
        <v>6</v>
      </c>
      <c r="BY39">
        <v>12</v>
      </c>
      <c r="BZ39">
        <v>7</v>
      </c>
      <c r="CA39">
        <v>6</v>
      </c>
      <c r="CB39">
        <v>5</v>
      </c>
      <c r="CC39">
        <v>13</v>
      </c>
      <c r="CD39">
        <v>5</v>
      </c>
      <c r="CE39">
        <v>6</v>
      </c>
      <c r="CF39">
        <v>12</v>
      </c>
      <c r="CG39">
        <v>14</v>
      </c>
      <c r="CH39">
        <v>6</v>
      </c>
      <c r="CI39">
        <v>6</v>
      </c>
      <c r="CJ39">
        <v>12</v>
      </c>
      <c r="CL39">
        <v>8</v>
      </c>
      <c r="CM39">
        <v>3</v>
      </c>
      <c r="CN39">
        <v>0</v>
      </c>
      <c r="CO39">
        <v>0</v>
      </c>
      <c r="CP39">
        <v>8</v>
      </c>
      <c r="CQ39">
        <v>4</v>
      </c>
      <c r="CR39">
        <v>1</v>
      </c>
      <c r="CS39">
        <v>1</v>
      </c>
      <c r="CT39">
        <v>7</v>
      </c>
      <c r="CU39">
        <v>0</v>
      </c>
      <c r="CV39">
        <v>1</v>
      </c>
      <c r="CW39">
        <v>7</v>
      </c>
      <c r="CX39">
        <v>8</v>
      </c>
      <c r="CY39">
        <v>0</v>
      </c>
      <c r="CZ39">
        <v>1</v>
      </c>
      <c r="DA39">
        <v>7</v>
      </c>
      <c r="DC39">
        <f>((6/11)*100)</f>
        <v>54.54545454545454</v>
      </c>
      <c r="DD39">
        <f>((4/11)*100)</f>
        <v>36.363636363636367</v>
      </c>
      <c r="DE39">
        <f>((6/11)*100)</f>
        <v>54.54545454545454</v>
      </c>
      <c r="DF39">
        <f>((7/12)*100)</f>
        <v>58.333333333333336</v>
      </c>
      <c r="DG39">
        <f>((6/12)*100)</f>
        <v>50</v>
      </c>
      <c r="DH39">
        <f>((5/12)*100)</f>
        <v>41.666666666666671</v>
      </c>
      <c r="DI39">
        <f>((5/13)*100)</f>
        <v>38.461538461538467</v>
      </c>
      <c r="DJ39">
        <f>((6/13)*100)</f>
        <v>46.153846153846153</v>
      </c>
      <c r="DK39">
        <f>((12/13)*100)</f>
        <v>92.307692307692307</v>
      </c>
      <c r="DL39">
        <f>((6/14)*100)</f>
        <v>42.857142857142854</v>
      </c>
      <c r="DM39">
        <f>((6/14)*100)</f>
        <v>42.857142857142854</v>
      </c>
      <c r="DN39">
        <f>((12/14)*100)</f>
        <v>85.714285714285708</v>
      </c>
      <c r="DP39">
        <f>((3/8)*100)</f>
        <v>37.5</v>
      </c>
      <c r="DQ39">
        <f>((0/8)*100)</f>
        <v>0</v>
      </c>
      <c r="DR39">
        <f>((0/8)*100)</f>
        <v>0</v>
      </c>
      <c r="DS39">
        <f>((4/8)*100)</f>
        <v>50</v>
      </c>
      <c r="DT39">
        <f>((1/8)*100)</f>
        <v>12.5</v>
      </c>
      <c r="DU39">
        <f>((1/8)*100)</f>
        <v>12.5</v>
      </c>
      <c r="DV39">
        <f>((0/7)*100)</f>
        <v>0</v>
      </c>
      <c r="DW39">
        <f>((1/7)*100)</f>
        <v>14.285714285714285</v>
      </c>
      <c r="DX39">
        <f>((7/7)*100)</f>
        <v>100</v>
      </c>
      <c r="DY39">
        <f>((0/8)*100)</f>
        <v>0</v>
      </c>
      <c r="DZ39">
        <f>((1/8)*100)</f>
        <v>12.5</v>
      </c>
      <c r="EA39">
        <f>((7/8)*100)</f>
        <v>87.5</v>
      </c>
    </row>
    <row r="40" spans="1:131" x14ac:dyDescent="0.25">
      <c r="A40">
        <v>35.899946000000007</v>
      </c>
      <c r="B40">
        <v>8.3914209999999994</v>
      </c>
      <c r="C40">
        <v>53.439579000000009</v>
      </c>
      <c r="D40">
        <v>9.7598420000000008</v>
      </c>
      <c r="E40">
        <v>53.024734000000009</v>
      </c>
      <c r="F40">
        <v>5.8844209999999997</v>
      </c>
      <c r="G40">
        <v>51.74194700000001</v>
      </c>
      <c r="H40">
        <v>10.678684000000001</v>
      </c>
      <c r="L40">
        <f>(12/200)</f>
        <v>0.06</v>
      </c>
      <c r="M40">
        <f>(12/200)</f>
        <v>0.06</v>
      </c>
      <c r="N40">
        <f>(12/200)</f>
        <v>0.06</v>
      </c>
      <c r="P40">
        <f>(9/200)</f>
        <v>4.4999999999999998E-2</v>
      </c>
      <c r="Q40">
        <f>(8/200)</f>
        <v>0.04</v>
      </c>
      <c r="R40">
        <f>(9/200)</f>
        <v>4.4999999999999998E-2</v>
      </c>
      <c r="S40">
        <f>(9/200)</f>
        <v>4.4999999999999998E-2</v>
      </c>
      <c r="V40">
        <f>0.06+0.04</f>
        <v>0.1</v>
      </c>
      <c r="W40">
        <f>0.06+0.045</f>
        <v>0.105</v>
      </c>
      <c r="X40">
        <f>0.06+0.045</f>
        <v>0.105</v>
      </c>
      <c r="AA40">
        <f>SQRT((ABS($C$41-$C$40)^2+(ABS($D$41-$D$40)^2)))</f>
        <v>23.964990408764866</v>
      </c>
      <c r="AB40">
        <f>SQRT((ABS($E$41-$E$40)^2+(ABS($F$41-$F$40)^2)))</f>
        <v>21.303928786692889</v>
      </c>
      <c r="AC40">
        <f>SQRT((ABS($G$41-$G$40)^2+(ABS($H$41-$H$40)^2)))</f>
        <v>21.799919040351735</v>
      </c>
      <c r="AK40">
        <f>1/0.1</f>
        <v>10</v>
      </c>
      <c r="AL40">
        <f>1/0.105</f>
        <v>9.5238095238095237</v>
      </c>
      <c r="AM40">
        <f>1/0.105</f>
        <v>9.5238095238095237</v>
      </c>
      <c r="AP40">
        <f t="shared" si="17"/>
        <v>239.64990408764865</v>
      </c>
      <c r="AQ40">
        <f t="shared" si="18"/>
        <v>202.89455987326562</v>
      </c>
      <c r="AR40">
        <f t="shared" si="19"/>
        <v>207.61827657477843</v>
      </c>
      <c r="AW40">
        <f>((0.06/0.1)*100)</f>
        <v>60</v>
      </c>
      <c r="AX40">
        <f>((0.06/0.105)*100)</f>
        <v>57.142857142857139</v>
      </c>
      <c r="AY40">
        <f>((0.06/0.105)*100)</f>
        <v>57.142857142857139</v>
      </c>
      <c r="BB40">
        <f>((0.04/0.1)*100)</f>
        <v>40</v>
      </c>
      <c r="BC40">
        <f>((0.045/0.105)*100)</f>
        <v>42.857142857142854</v>
      </c>
      <c r="BD40">
        <f>((0.045/0.105)*100)</f>
        <v>42.857142857142854</v>
      </c>
      <c r="BF40">
        <f>ABS($B$40-$D$40)</f>
        <v>1.3684210000000014</v>
      </c>
      <c r="BG40">
        <f>ABS($F$40-$H$40)</f>
        <v>4.7942630000000008</v>
      </c>
      <c r="BM40">
        <f>SQRT((ABS($C$40-$G$40)^2+(ABS($D$40-$H$40)^2)))</f>
        <v>1.930343241081232</v>
      </c>
      <c r="BO40">
        <f>SQRT((ABS($A$40-$G$41)^2+(ABS($B$40-$H$41)^2)))</f>
        <v>6.4026686078484492</v>
      </c>
      <c r="BP40">
        <f>SQRT((ABS($C$40-$E$40)^2+(ABS($D$40-$F$40)^2)))</f>
        <v>3.897561327454131</v>
      </c>
      <c r="BR40">
        <f>DEGREES(ACOS((7.81387159268542^2+20.22130951366^2-13.9921400819507^2)/(2*7.81387159268542*20.22130951366)))</f>
        <v>29.817352064673248</v>
      </c>
      <c r="BS40">
        <f>DEGREES(ACOS((13.9921400819507^2+19.0548536548719^2-6.98999402349452^2)/(2*13.9921400819507*19.0548536548719)))</f>
        <v>16.973907560063179</v>
      </c>
      <c r="BY40">
        <v>12</v>
      </c>
      <c r="BZ40">
        <v>6</v>
      </c>
      <c r="CA40">
        <v>4</v>
      </c>
      <c r="CB40">
        <v>3</v>
      </c>
      <c r="CC40">
        <v>12</v>
      </c>
      <c r="CD40">
        <v>5</v>
      </c>
      <c r="CE40">
        <v>4</v>
      </c>
      <c r="CF40">
        <v>10</v>
      </c>
      <c r="CG40">
        <v>12</v>
      </c>
      <c r="CH40">
        <v>7</v>
      </c>
      <c r="CI40">
        <v>2</v>
      </c>
      <c r="CJ40">
        <v>10</v>
      </c>
      <c r="CL40">
        <v>9</v>
      </c>
      <c r="CM40">
        <v>3</v>
      </c>
      <c r="CN40">
        <v>2</v>
      </c>
      <c r="CO40">
        <v>4</v>
      </c>
      <c r="CP40">
        <v>8</v>
      </c>
      <c r="CQ40">
        <v>3</v>
      </c>
      <c r="CR40">
        <v>1</v>
      </c>
      <c r="CS40">
        <v>0</v>
      </c>
      <c r="CT40">
        <v>9</v>
      </c>
      <c r="CU40">
        <v>2</v>
      </c>
      <c r="CV40">
        <v>1</v>
      </c>
      <c r="CW40">
        <v>7</v>
      </c>
      <c r="CX40">
        <v>9</v>
      </c>
      <c r="CY40">
        <v>4</v>
      </c>
      <c r="CZ40">
        <v>0</v>
      </c>
      <c r="DA40">
        <v>7</v>
      </c>
      <c r="DF40">
        <f>((6/12)*100)</f>
        <v>50</v>
      </c>
      <c r="DG40">
        <f>((4/12)*100)</f>
        <v>33.333333333333329</v>
      </c>
      <c r="DH40">
        <f>((3/12)*100)</f>
        <v>25</v>
      </c>
      <c r="DI40">
        <f>((5/12)*100)</f>
        <v>41.666666666666671</v>
      </c>
      <c r="DJ40">
        <f>((4/12)*100)</f>
        <v>33.333333333333329</v>
      </c>
      <c r="DK40">
        <f>((10/12)*100)</f>
        <v>83.333333333333343</v>
      </c>
      <c r="DL40">
        <f>((7/12)*100)</f>
        <v>58.333333333333336</v>
      </c>
      <c r="DM40">
        <f>((2/12)*100)</f>
        <v>16.666666666666664</v>
      </c>
      <c r="DN40">
        <f>((10/12)*100)</f>
        <v>83.333333333333343</v>
      </c>
      <c r="DP40">
        <f>((3/9)*100)</f>
        <v>33.333333333333329</v>
      </c>
      <c r="DQ40">
        <f>((2/9)*100)</f>
        <v>22.222222222222221</v>
      </c>
      <c r="DR40">
        <f>((4/9)*100)</f>
        <v>44.444444444444443</v>
      </c>
      <c r="DS40">
        <f>((3/8)*100)</f>
        <v>37.5</v>
      </c>
      <c r="DT40">
        <f>((1/8)*100)</f>
        <v>12.5</v>
      </c>
      <c r="DU40">
        <f>((0/8)*100)</f>
        <v>0</v>
      </c>
      <c r="DV40">
        <f>((2/9)*100)</f>
        <v>22.222222222222221</v>
      </c>
      <c r="DW40">
        <f>((1/9)*100)</f>
        <v>11.111111111111111</v>
      </c>
      <c r="DX40">
        <f>((7/9)*100)</f>
        <v>77.777777777777786</v>
      </c>
      <c r="DY40">
        <f>((4/9)*100)</f>
        <v>44.444444444444443</v>
      </c>
      <c r="DZ40">
        <f>((0/9)*100)</f>
        <v>0</v>
      </c>
      <c r="EA40">
        <f>((7/9)*100)</f>
        <v>77.777777777777786</v>
      </c>
    </row>
    <row r="41" spans="1:131" x14ac:dyDescent="0.25">
      <c r="C41">
        <v>29.487735000000008</v>
      </c>
      <c r="D41">
        <v>10.553526</v>
      </c>
      <c r="E41">
        <v>31.74531300000001</v>
      </c>
      <c r="F41">
        <v>6.9059999999999997</v>
      </c>
      <c r="G41">
        <v>29.942104000000008</v>
      </c>
      <c r="H41">
        <v>10.736262999999999</v>
      </c>
      <c r="Q41">
        <f>(10/200)</f>
        <v>0.05</v>
      </c>
      <c r="BG41">
        <f>ABS($F$41-$H$41)</f>
        <v>3.8302629999999995</v>
      </c>
      <c r="BI41">
        <v>3.3985629999999998</v>
      </c>
      <c r="BJ41">
        <v>3.2786735000000005</v>
      </c>
      <c r="BP41">
        <f>SQRT((ABS($C$41-$E$41)^2+(ABS($D$41-$F$41)^2)))</f>
        <v>4.2896508420569628</v>
      </c>
      <c r="BR41">
        <f>DEGREES(ACOS((6.98999402349452^2+24.3464071160856^2-18.8160076348417^2)/(2*6.98999402349452*24.3464071160856)))</f>
        <v>32.340931406183337</v>
      </c>
      <c r="BS41">
        <f>DEGREES(ACOS((18.8160076348417^2+19.4723304505751^2-4.61293950823171^2)/(2*18.8160076348417*19.4723304505751)))</f>
        <v>13.700042593984096</v>
      </c>
      <c r="CP41">
        <v>10</v>
      </c>
      <c r="CQ41">
        <v>3</v>
      </c>
      <c r="CR41">
        <v>2</v>
      </c>
      <c r="CS41">
        <v>0</v>
      </c>
      <c r="DS41">
        <f>((3/10)*100)</f>
        <v>30</v>
      </c>
      <c r="DT41">
        <f>((2/10)*100)</f>
        <v>20</v>
      </c>
      <c r="DU41">
        <f>((0/10)*100)</f>
        <v>0</v>
      </c>
    </row>
    <row r="42" spans="1:131" x14ac:dyDescent="0.25">
      <c r="A42" t="s">
        <v>22</v>
      </c>
      <c r="B42" t="s">
        <v>22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BR42">
        <f>DEGREES(ACOS((28.0638326722055^2+27.8989587329693^2-4.5564224903199^2)/(2*28.0638326722055*27.8989587329693)))</f>
        <v>9.3341546144408181</v>
      </c>
      <c r="BS42">
        <f>DEGREES(ACOS((25.2783513657441^2+25.6554394217922^2-4.27182875466538^2)/(2*25.2783513657441*25.6554394217922)))</f>
        <v>9.5847370779522461</v>
      </c>
    </row>
    <row r="43" spans="1:131" x14ac:dyDescent="0.25">
      <c r="A43">
        <v>232.371364</v>
      </c>
      <c r="B43">
        <v>6.2776319999999997</v>
      </c>
      <c r="C43">
        <v>243.549149</v>
      </c>
      <c r="D43">
        <v>8.9127500000000008</v>
      </c>
      <c r="E43">
        <v>252.59484900000001</v>
      </c>
      <c r="F43">
        <v>6.2945190000000002</v>
      </c>
      <c r="G43">
        <v>245.55342899999999</v>
      </c>
      <c r="H43">
        <v>9.6819950000000006</v>
      </c>
      <c r="K43">
        <f>(16/200)</f>
        <v>0.08</v>
      </c>
      <c r="L43">
        <f>(15/200)</f>
        <v>7.4999999999999997E-2</v>
      </c>
      <c r="M43">
        <f>(15/200)</f>
        <v>7.4999999999999997E-2</v>
      </c>
      <c r="N43">
        <f>(13/200)</f>
        <v>6.5000000000000002E-2</v>
      </c>
      <c r="P43">
        <f>(14/200)</f>
        <v>7.0000000000000007E-2</v>
      </c>
      <c r="Q43">
        <f>(16/200)</f>
        <v>0.08</v>
      </c>
      <c r="R43">
        <f>(14/200)</f>
        <v>7.0000000000000007E-2</v>
      </c>
      <c r="S43">
        <f>(13/200)</f>
        <v>6.5000000000000002E-2</v>
      </c>
      <c r="U43">
        <f>0.08+0.07</f>
        <v>0.15000000000000002</v>
      </c>
      <c r="V43">
        <f>0.075+0.08</f>
        <v>0.155</v>
      </c>
      <c r="W43">
        <f>0.075+0.07</f>
        <v>0.14500000000000002</v>
      </c>
      <c r="X43">
        <f>0.065+0.065</f>
        <v>0.13</v>
      </c>
      <c r="Z43">
        <f>SQRT((ABS($A$44-$A$43)^2+(ABS($B$44-$B$43)^2)))</f>
        <v>22.022775709625723</v>
      </c>
      <c r="AA43">
        <f>SQRT((ABS($C$44-$C$43)^2+(ABS($D$44-$D$43)^2)))</f>
        <v>19.322809514123982</v>
      </c>
      <c r="AB43">
        <f>SQRT((ABS($E$44-$E$43)^2+(ABS($F$44-$F$43)^2)))</f>
        <v>20.221309513659953</v>
      </c>
      <c r="AC43">
        <f>SQRT((ABS($G$44-$G$43)^2+(ABS($H$44-$H$43)^2)))</f>
        <v>19.054853654871902</v>
      </c>
      <c r="AJ43">
        <f>1/0.15</f>
        <v>6.666666666666667</v>
      </c>
      <c r="AK43">
        <f>1/0.155</f>
        <v>6.4516129032258069</v>
      </c>
      <c r="AL43">
        <f>1/0.145</f>
        <v>6.8965517241379315</v>
      </c>
      <c r="AM43">
        <f>1/0.13</f>
        <v>7.6923076923076916</v>
      </c>
      <c r="AO43">
        <f t="shared" ref="AO43:AO50" si="20">$Z43/$U43</f>
        <v>146.81850473083813</v>
      </c>
      <c r="AP43">
        <f t="shared" ref="AP43:AP51" si="21">$AA43/$V43</f>
        <v>124.66328718789666</v>
      </c>
      <c r="AQ43">
        <f t="shared" ref="AQ43:AQ51" si="22">$AB43/$W43</f>
        <v>139.45730699075827</v>
      </c>
      <c r="AR43">
        <f t="shared" ref="AR43:AR51" si="23">$AC43/$X43</f>
        <v>146.57579734516847</v>
      </c>
      <c r="AV43">
        <f>((0.08/0.15)*100)</f>
        <v>53.333333333333336</v>
      </c>
      <c r="AW43">
        <f>((0.075/0.155)*100)</f>
        <v>48.387096774193544</v>
      </c>
      <c r="AX43">
        <f>((0.075/0.145)*100)</f>
        <v>51.724137931034484</v>
      </c>
      <c r="AY43">
        <f>((0.065/0.13)*100)</f>
        <v>50</v>
      </c>
      <c r="BA43">
        <f>((0.07/0.15)*100)</f>
        <v>46.666666666666671</v>
      </c>
      <c r="BB43">
        <f>((0.08/0.155)*100)</f>
        <v>51.612903225806448</v>
      </c>
      <c r="BC43">
        <f>((0.07/0.145)*100)</f>
        <v>48.275862068965523</v>
      </c>
      <c r="BD43">
        <f>((0.065/0.13)*100)</f>
        <v>50</v>
      </c>
      <c r="BF43">
        <f>ABS($B$43-$D$43)</f>
        <v>2.6351180000000012</v>
      </c>
      <c r="BG43">
        <f>ABS($F$43-$H$43)</f>
        <v>3.3874760000000004</v>
      </c>
      <c r="BL43">
        <f>SQRT((ABS($A$43-$E$44)^2+(ABS($B$43-$F$44)^2)))</f>
        <v>1.4391236727564447</v>
      </c>
      <c r="BM43">
        <f>SQRT((ABS($C$43-$G$43)^2+(ABS($D$43-$H$43)^2)))</f>
        <v>2.1468293337908761</v>
      </c>
      <c r="BO43">
        <f>SQRT((ABS($A$43-$G$44)^2+(ABS($B$43-$H$44)^2)))</f>
        <v>6.2840786711167995</v>
      </c>
      <c r="BP43">
        <f>SQRT((ABS($C$43-$E$43)^2+(ABS($D$43-$F$43)^2)))</f>
        <v>9.4169964457549415</v>
      </c>
      <c r="BR43">
        <f>DEGREES(ACOS((4.27182875466538^2+32.645520441595^2-32.3524554978537^2)/(2*4.27182875466538*32.645520441595)))</f>
        <v>82.315178994865363</v>
      </c>
      <c r="BS43">
        <f>DEGREES(ACOS((32.3524554978537^2+32.1656729116544^2-3.72871240642128^2)/(2*32.3524554978537*32.1656729116544)))</f>
        <v>6.6180105014735933</v>
      </c>
      <c r="BU43">
        <v>16</v>
      </c>
      <c r="BV43">
        <v>6</v>
      </c>
      <c r="BW43">
        <v>5</v>
      </c>
      <c r="BX43">
        <v>8</v>
      </c>
      <c r="BY43">
        <v>15</v>
      </c>
      <c r="BZ43">
        <v>2</v>
      </c>
      <c r="CA43">
        <v>13</v>
      </c>
      <c r="CB43">
        <v>4</v>
      </c>
      <c r="CC43">
        <v>15</v>
      </c>
      <c r="CD43">
        <v>1</v>
      </c>
      <c r="CE43">
        <v>13</v>
      </c>
      <c r="CF43">
        <v>6</v>
      </c>
      <c r="CG43">
        <v>13</v>
      </c>
      <c r="CH43">
        <v>8</v>
      </c>
      <c r="CI43">
        <v>4</v>
      </c>
      <c r="CJ43">
        <v>6</v>
      </c>
      <c r="CL43">
        <v>14</v>
      </c>
      <c r="CM43">
        <v>1</v>
      </c>
      <c r="CN43">
        <v>0</v>
      </c>
      <c r="CO43">
        <v>9</v>
      </c>
      <c r="CP43">
        <v>16</v>
      </c>
      <c r="CQ43">
        <v>0</v>
      </c>
      <c r="CR43">
        <v>12</v>
      </c>
      <c r="CS43">
        <v>2</v>
      </c>
      <c r="CT43">
        <v>14</v>
      </c>
      <c r="CU43">
        <v>0</v>
      </c>
      <c r="CV43">
        <v>12</v>
      </c>
      <c r="CW43">
        <v>4</v>
      </c>
      <c r="CX43">
        <v>13</v>
      </c>
      <c r="CY43">
        <v>9</v>
      </c>
      <c r="CZ43">
        <v>2</v>
      </c>
      <c r="DA43">
        <v>4</v>
      </c>
      <c r="DC43">
        <f>((6/16)*100)</f>
        <v>37.5</v>
      </c>
      <c r="DD43">
        <f>((5/16)*100)</f>
        <v>31.25</v>
      </c>
      <c r="DE43">
        <f>((8/16)*100)</f>
        <v>50</v>
      </c>
      <c r="DF43">
        <f>((2/15)*100)</f>
        <v>13.333333333333334</v>
      </c>
      <c r="DG43">
        <f>((13/15)*100)</f>
        <v>86.666666666666671</v>
      </c>
      <c r="DH43">
        <f>((4/15)*100)</f>
        <v>26.666666666666668</v>
      </c>
      <c r="DI43">
        <f>((1/15)*100)</f>
        <v>6.666666666666667</v>
      </c>
      <c r="DJ43">
        <f>((13/15)*100)</f>
        <v>86.666666666666671</v>
      </c>
      <c r="DK43">
        <f>((6/15)*100)</f>
        <v>40</v>
      </c>
      <c r="DL43">
        <f>((8/13)*100)</f>
        <v>61.53846153846154</v>
      </c>
      <c r="DM43">
        <f>((4/13)*100)</f>
        <v>30.76923076923077</v>
      </c>
      <c r="DN43">
        <f>((6/13)*100)</f>
        <v>46.153846153846153</v>
      </c>
      <c r="DP43">
        <f>((1/14)*100)</f>
        <v>7.1428571428571423</v>
      </c>
      <c r="DQ43">
        <f>((0/14)*100)</f>
        <v>0</v>
      </c>
      <c r="DR43">
        <f>((9/14)*100)</f>
        <v>64.285714285714292</v>
      </c>
      <c r="DS43">
        <f>((0/16)*100)</f>
        <v>0</v>
      </c>
      <c r="DT43">
        <f>((12/16)*100)</f>
        <v>75</v>
      </c>
      <c r="DU43">
        <f>((2/16)*100)</f>
        <v>12.5</v>
      </c>
      <c r="DV43">
        <f>((0/14)*100)</f>
        <v>0</v>
      </c>
      <c r="DW43">
        <f>((12/14)*100)</f>
        <v>85.714285714285708</v>
      </c>
      <c r="DX43">
        <f>((4/14)*100)</f>
        <v>28.571428571428569</v>
      </c>
      <c r="DY43">
        <f>((9/13)*100)</f>
        <v>69.230769230769226</v>
      </c>
      <c r="DZ43">
        <f>((2/13)*100)</f>
        <v>15.384615384615385</v>
      </c>
      <c r="EA43">
        <f>((4/13)*100)</f>
        <v>30.76923076923077</v>
      </c>
    </row>
    <row r="44" spans="1:131" x14ac:dyDescent="0.25">
      <c r="A44">
        <v>210.35553199999998</v>
      </c>
      <c r="B44">
        <v>6.830616</v>
      </c>
      <c r="C44">
        <v>224.28943699999999</v>
      </c>
      <c r="D44">
        <v>7.352474</v>
      </c>
      <c r="E44">
        <v>232.425952</v>
      </c>
      <c r="F44">
        <v>4.8395440000000001</v>
      </c>
      <c r="G44">
        <v>226.52967699999999</v>
      </c>
      <c r="H44">
        <v>8.5937359999999998</v>
      </c>
      <c r="K44">
        <f>(15/200)</f>
        <v>7.4999999999999997E-2</v>
      </c>
      <c r="L44">
        <f>(12/200)</f>
        <v>0.06</v>
      </c>
      <c r="M44">
        <f>(15/200)</f>
        <v>7.4999999999999997E-2</v>
      </c>
      <c r="N44">
        <f>(10/200)</f>
        <v>0.05</v>
      </c>
      <c r="P44">
        <f>(9/200)</f>
        <v>4.4999999999999998E-2</v>
      </c>
      <c r="Q44">
        <f>(11/200)</f>
        <v>5.5E-2</v>
      </c>
      <c r="R44">
        <f>(11/200)</f>
        <v>5.5E-2</v>
      </c>
      <c r="S44">
        <f>(9/200)</f>
        <v>4.4999999999999998E-2</v>
      </c>
      <c r="U44">
        <f>0.075+0.045</f>
        <v>0.12</v>
      </c>
      <c r="V44">
        <f>0.06+0.055</f>
        <v>0.11499999999999999</v>
      </c>
      <c r="W44">
        <f>0.075+0.055</f>
        <v>0.13</v>
      </c>
      <c r="X44">
        <f>0.05+0.045</f>
        <v>9.5000000000000001E-2</v>
      </c>
      <c r="Z44">
        <f>SQRT((ABS($A$45-$A$44)^2+(ABS($B$45-$B$44)^2)))</f>
        <v>26.496130900009394</v>
      </c>
      <c r="AA44">
        <f>SQRT((ABS($C$45-$C$44)^2+(ABS($D$45-$D$44)^2)))</f>
        <v>19.036553763426426</v>
      </c>
      <c r="AB44">
        <f>SQRT((ABS($E$45-$E$44)^2+(ABS($F$45-$F$44)^2)))</f>
        <v>24.346407116085604</v>
      </c>
      <c r="AC44">
        <f>SQRT((ABS($G$45-$G$44)^2+(ABS($H$45-$H$44)^2)))</f>
        <v>19.47233045057509</v>
      </c>
      <c r="AJ44">
        <f>1/0.12</f>
        <v>8.3333333333333339</v>
      </c>
      <c r="AK44">
        <f>1/0.115</f>
        <v>8.695652173913043</v>
      </c>
      <c r="AL44">
        <f>1/0.13</f>
        <v>7.6923076923076916</v>
      </c>
      <c r="AM44">
        <f>1/0.095</f>
        <v>10.526315789473685</v>
      </c>
      <c r="AO44">
        <f t="shared" si="20"/>
        <v>220.80109083341162</v>
      </c>
      <c r="AP44">
        <f t="shared" si="21"/>
        <v>165.53525011675154</v>
      </c>
      <c r="AQ44">
        <f t="shared" si="22"/>
        <v>187.28005473912003</v>
      </c>
      <c r="AR44">
        <f t="shared" si="23"/>
        <v>204.97189947973777</v>
      </c>
      <c r="AV44">
        <f>((0.075/0.12)*100)</f>
        <v>62.5</v>
      </c>
      <c r="AW44">
        <f>((0.06/0.115)*100)</f>
        <v>52.173913043478258</v>
      </c>
      <c r="AX44">
        <f>((0.075/0.13)*100)</f>
        <v>57.692307692307686</v>
      </c>
      <c r="AY44">
        <f>((0.05/0.095)*100)</f>
        <v>52.631578947368418</v>
      </c>
      <c r="BA44">
        <f>((0.045/0.12)*100)</f>
        <v>37.5</v>
      </c>
      <c r="BB44">
        <f>((0.055/0.115)*100)</f>
        <v>47.826086956521735</v>
      </c>
      <c r="BC44">
        <f>((0.055/0.13)*100)</f>
        <v>42.307692307692307</v>
      </c>
      <c r="BD44">
        <f>((0.045/0.095)*100)</f>
        <v>47.368421052631575</v>
      </c>
      <c r="BF44">
        <f>ABS($B$44-$D$44)</f>
        <v>0.52185799999999993</v>
      </c>
      <c r="BG44">
        <f>ABS($F$44-$H$44)</f>
        <v>3.7541919999999998</v>
      </c>
      <c r="BL44">
        <f>SQRT((ABS($A$44-$E$45)^2+(ABS($B$44-$F$45)^2)))</f>
        <v>2.9839355238570282</v>
      </c>
      <c r="BM44">
        <f>SQRT((ABS($C$44-$G$44)^2+(ABS($D$44-$H$44)^2)))</f>
        <v>2.5611338524653489</v>
      </c>
      <c r="BO44">
        <f>SQRT((ABS($A$44-$G$45)^2+(ABS($B$44-$H$45)^2)))</f>
        <v>4.1693847084010978</v>
      </c>
      <c r="BP44">
        <f>SQRT((ABS($C$44-$E$44)^2+(ABS($D$44-$F$44)^2)))</f>
        <v>8.5157321194436975</v>
      </c>
      <c r="BR44">
        <f>DEGREES(ACOS((31.5657919776478^2+31.0807913312619^2-4.64316783086472^2)/(2*31.5657919776478*31.0807913312619)))</f>
        <v>8.4546271396858863</v>
      </c>
      <c r="BS44">
        <f>DEGREES(ACOS((23.3467749096008^2+24.0323081926953^2-4.25475289748911^2)/(2*23.3467749096008*24.0323081926953)))</f>
        <v>10.170550654152802</v>
      </c>
      <c r="BU44">
        <v>15</v>
      </c>
      <c r="BV44">
        <v>10</v>
      </c>
      <c r="BW44">
        <v>7</v>
      </c>
      <c r="BX44">
        <v>6</v>
      </c>
      <c r="BY44">
        <v>12</v>
      </c>
      <c r="BZ44">
        <v>6</v>
      </c>
      <c r="CA44">
        <v>10</v>
      </c>
      <c r="CB44">
        <v>5</v>
      </c>
      <c r="CC44">
        <v>15</v>
      </c>
      <c r="CD44">
        <v>6</v>
      </c>
      <c r="CE44">
        <v>10</v>
      </c>
      <c r="CF44">
        <v>10</v>
      </c>
      <c r="CG44">
        <v>10</v>
      </c>
      <c r="CH44">
        <v>2</v>
      </c>
      <c r="CI44">
        <v>5</v>
      </c>
      <c r="CJ44">
        <v>10</v>
      </c>
      <c r="CL44">
        <v>9</v>
      </c>
      <c r="CM44">
        <v>3</v>
      </c>
      <c r="CN44">
        <v>0</v>
      </c>
      <c r="CO44">
        <v>1</v>
      </c>
      <c r="CP44">
        <v>11</v>
      </c>
      <c r="CQ44">
        <v>1</v>
      </c>
      <c r="CR44">
        <v>9</v>
      </c>
      <c r="CS44">
        <v>2</v>
      </c>
      <c r="CT44">
        <v>11</v>
      </c>
      <c r="CU44">
        <v>0</v>
      </c>
      <c r="CV44">
        <v>9</v>
      </c>
      <c r="CW44">
        <v>4</v>
      </c>
      <c r="CX44">
        <v>9</v>
      </c>
      <c r="CY44">
        <v>1</v>
      </c>
      <c r="CZ44">
        <v>2</v>
      </c>
      <c r="DA44">
        <v>4</v>
      </c>
      <c r="DC44">
        <f>((10/15)*100)</f>
        <v>66.666666666666657</v>
      </c>
      <c r="DD44">
        <f>((7/15)*100)</f>
        <v>46.666666666666664</v>
      </c>
      <c r="DE44">
        <f>((6/15)*100)</f>
        <v>40</v>
      </c>
      <c r="DF44">
        <f>((6/12)*100)</f>
        <v>50</v>
      </c>
      <c r="DG44">
        <f>((10/12)*100)</f>
        <v>83.333333333333343</v>
      </c>
      <c r="DH44">
        <f>((5/12)*100)</f>
        <v>41.666666666666671</v>
      </c>
      <c r="DI44">
        <f>((6/15)*100)</f>
        <v>40</v>
      </c>
      <c r="DJ44">
        <f>((10/15)*100)</f>
        <v>66.666666666666657</v>
      </c>
      <c r="DK44">
        <f>((10/15)*100)</f>
        <v>66.666666666666657</v>
      </c>
      <c r="DL44">
        <f>((2/10)*100)</f>
        <v>20</v>
      </c>
      <c r="DM44">
        <f>((5/10)*100)</f>
        <v>50</v>
      </c>
      <c r="DN44">
        <f>((10/10)*100)</f>
        <v>100</v>
      </c>
      <c r="DP44">
        <f>((3/9)*100)</f>
        <v>33.333333333333329</v>
      </c>
      <c r="DQ44">
        <f>((0/9)*100)</f>
        <v>0</v>
      </c>
      <c r="DR44">
        <f>((1/9)*100)</f>
        <v>11.111111111111111</v>
      </c>
      <c r="DS44">
        <f>((1/11)*100)</f>
        <v>9.0909090909090917</v>
      </c>
      <c r="DT44">
        <f>((9/11)*100)</f>
        <v>81.818181818181827</v>
      </c>
      <c r="DU44">
        <f>((2/11)*100)</f>
        <v>18.181818181818183</v>
      </c>
      <c r="DV44">
        <f>((0/11)*100)</f>
        <v>0</v>
      </c>
      <c r="DW44">
        <f>((9/11)*100)</f>
        <v>81.818181818181827</v>
      </c>
      <c r="DX44">
        <f>((4/11)*100)</f>
        <v>36.363636363636367</v>
      </c>
      <c r="DY44">
        <f>((1/9)*100)</f>
        <v>11.111111111111111</v>
      </c>
      <c r="DZ44">
        <f>((2/9)*100)</f>
        <v>22.222222222222221</v>
      </c>
      <c r="EA44">
        <f>((4/9)*100)</f>
        <v>44.444444444444443</v>
      </c>
    </row>
    <row r="45" spans="1:131" x14ac:dyDescent="0.25">
      <c r="A45">
        <v>183.87446399999999</v>
      </c>
      <c r="B45">
        <v>7.7239190000000004</v>
      </c>
      <c r="C45">
        <v>205.292452</v>
      </c>
      <c r="D45">
        <v>8.5792339999999996</v>
      </c>
      <c r="E45">
        <v>208.079622</v>
      </c>
      <c r="F45">
        <v>4.9008219999999998</v>
      </c>
      <c r="G45">
        <v>207.074164</v>
      </c>
      <c r="H45">
        <v>9.4028510000000001</v>
      </c>
      <c r="K45">
        <f>(11/200)</f>
        <v>5.5E-2</v>
      </c>
      <c r="L45">
        <f>(13/200)</f>
        <v>6.5000000000000002E-2</v>
      </c>
      <c r="M45">
        <f>(14/200)</f>
        <v>7.0000000000000007E-2</v>
      </c>
      <c r="N45">
        <f>(13/200)</f>
        <v>6.5000000000000002E-2</v>
      </c>
      <c r="P45">
        <f>(7/200)</f>
        <v>3.5000000000000003E-2</v>
      </c>
      <c r="Q45">
        <f>(8/200)</f>
        <v>0.04</v>
      </c>
      <c r="R45">
        <f>(8/200)</f>
        <v>0.04</v>
      </c>
      <c r="S45">
        <f>(9/200)</f>
        <v>4.4999999999999998E-2</v>
      </c>
      <c r="U45">
        <f>0.055+0.035</f>
        <v>0.09</v>
      </c>
      <c r="V45">
        <f>0.065+0.04</f>
        <v>0.10500000000000001</v>
      </c>
      <c r="W45">
        <f>0.07+0.04</f>
        <v>0.11000000000000001</v>
      </c>
      <c r="X45">
        <f>0.065+0.045</f>
        <v>0.11</v>
      </c>
      <c r="Z45">
        <f>SQRT((ABS($A$46-$A$45)^2+(ABS($B$46-$B$45)^2)))</f>
        <v>23.371039364498841</v>
      </c>
      <c r="AA45">
        <f>SQRT((ABS($C$46-$C$45)^2+(ABS($D$46-$D$45)^2)))</f>
        <v>25.814953576413846</v>
      </c>
      <c r="AB45">
        <f>SQRT((ABS($E$46-$E$45)^2+(ABS($F$46-$F$45)^2)))</f>
        <v>27.898958732969284</v>
      </c>
      <c r="AC45">
        <f>SQRT((ABS($G$46-$G$45)^2+(ABS($H$46-$H$45)^2)))</f>
        <v>26.522626977606301</v>
      </c>
      <c r="AJ45">
        <f>1/0.09</f>
        <v>11.111111111111111</v>
      </c>
      <c r="AK45">
        <f>1/0.105</f>
        <v>9.5238095238095237</v>
      </c>
      <c r="AL45">
        <f>1/0.11</f>
        <v>9.0909090909090917</v>
      </c>
      <c r="AM45">
        <f>1/0.11</f>
        <v>9.0909090909090917</v>
      </c>
      <c r="AO45">
        <f t="shared" si="20"/>
        <v>259.67821516109825</v>
      </c>
      <c r="AP45">
        <f t="shared" si="21"/>
        <v>245.85670072775088</v>
      </c>
      <c r="AQ45">
        <f t="shared" si="22"/>
        <v>253.626897572448</v>
      </c>
      <c r="AR45">
        <f t="shared" si="23"/>
        <v>241.11479070551184</v>
      </c>
      <c r="AV45">
        <f>((0.055/0.09)*100)</f>
        <v>61.111111111111114</v>
      </c>
      <c r="AW45">
        <f>((0.065/0.105)*100)</f>
        <v>61.904761904761905</v>
      </c>
      <c r="AX45">
        <f>((0.07/0.11)*100)</f>
        <v>63.636363636363647</v>
      </c>
      <c r="AY45">
        <f>((0.065/0.11)*100)</f>
        <v>59.090909090909093</v>
      </c>
      <c r="BA45">
        <f>((0.035/0.09)*100)</f>
        <v>38.888888888888893</v>
      </c>
      <c r="BB45">
        <f>((0.04/0.105)*100)</f>
        <v>38.095238095238102</v>
      </c>
      <c r="BC45">
        <f>((0.04/0.11)*100)</f>
        <v>36.363636363636367</v>
      </c>
      <c r="BD45">
        <f>((0.045/0.11)*100)</f>
        <v>40.909090909090907</v>
      </c>
      <c r="BF45">
        <f>ABS($B$45-$D$45)</f>
        <v>0.85531499999999916</v>
      </c>
      <c r="BG45">
        <f>ABS($F$45-$H$45)</f>
        <v>4.5020290000000003</v>
      </c>
      <c r="BL45">
        <f>SQRT((ABS($A$45-$E$46)^2+(ABS($B$45-$F$46)^2)))</f>
        <v>4.0924935750626181</v>
      </c>
      <c r="BM45">
        <f>SQRT((ABS($C$45-$G$45)^2+(ABS($D$45-$H$45)^2)))</f>
        <v>1.9628659184042594</v>
      </c>
      <c r="BO45">
        <f>SQRT((ABS($A$45-$G$46)^2+(ABS($B$45-$H$46)^2)))</f>
        <v>4.290801588231492</v>
      </c>
      <c r="BP45">
        <f>SQRT((ABS($C$45-$E$45)^2+(ABS($D$45-$F$45)^2)))</f>
        <v>4.6150873719404286</v>
      </c>
      <c r="BR45">
        <f>DEGREES(ACOS((4.27746457329304^2+16.4890052310964^2-15.5923218960803^2)/(2*4.27746457329304*16.4890052310964)))</f>
        <v>70.510366513476015</v>
      </c>
      <c r="BS45">
        <f>DEGREES(ACOS((19.9994652511093^2+20.9896589461123^2-4.27746457329304^2)/(2*19.9994652511093*20.9896589461123)))</f>
        <v>11.656994294391845</v>
      </c>
      <c r="BU45">
        <v>11</v>
      </c>
      <c r="BV45">
        <v>8</v>
      </c>
      <c r="BW45">
        <v>3</v>
      </c>
      <c r="BX45">
        <v>3</v>
      </c>
      <c r="BY45">
        <v>13</v>
      </c>
      <c r="BZ45">
        <v>10</v>
      </c>
      <c r="CA45">
        <v>8</v>
      </c>
      <c r="CB45">
        <v>7</v>
      </c>
      <c r="CC45">
        <v>14</v>
      </c>
      <c r="CD45">
        <v>7</v>
      </c>
      <c r="CE45">
        <v>8</v>
      </c>
      <c r="CF45">
        <v>13</v>
      </c>
      <c r="CG45">
        <v>13</v>
      </c>
      <c r="CH45">
        <v>6</v>
      </c>
      <c r="CI45">
        <v>7</v>
      </c>
      <c r="CJ45">
        <v>13</v>
      </c>
      <c r="CL45">
        <v>7</v>
      </c>
      <c r="CM45">
        <v>4</v>
      </c>
      <c r="CN45">
        <v>0</v>
      </c>
      <c r="CO45">
        <v>0</v>
      </c>
      <c r="CP45">
        <v>8</v>
      </c>
      <c r="CQ45">
        <v>3</v>
      </c>
      <c r="CR45">
        <v>3</v>
      </c>
      <c r="CS45">
        <v>3</v>
      </c>
      <c r="CT45">
        <v>8</v>
      </c>
      <c r="CU45">
        <v>0</v>
      </c>
      <c r="CV45">
        <v>3</v>
      </c>
      <c r="CW45">
        <v>8</v>
      </c>
      <c r="CX45">
        <v>9</v>
      </c>
      <c r="CY45">
        <v>0</v>
      </c>
      <c r="CZ45">
        <v>3</v>
      </c>
      <c r="DA45">
        <v>8</v>
      </c>
      <c r="DC45">
        <f>((8/11)*100)</f>
        <v>72.727272727272734</v>
      </c>
      <c r="DD45">
        <f>((3/11)*100)</f>
        <v>27.27272727272727</v>
      </c>
      <c r="DE45">
        <f>((3/11)*100)</f>
        <v>27.27272727272727</v>
      </c>
      <c r="DF45">
        <f>((10/13)*100)</f>
        <v>76.923076923076934</v>
      </c>
      <c r="DG45">
        <f>((8/13)*100)</f>
        <v>61.53846153846154</v>
      </c>
      <c r="DH45">
        <f>((7/13)*100)</f>
        <v>53.846153846153847</v>
      </c>
      <c r="DI45">
        <f>((7/14)*100)</f>
        <v>50</v>
      </c>
      <c r="DJ45">
        <f>((8/14)*100)</f>
        <v>57.142857142857139</v>
      </c>
      <c r="DK45">
        <f>((13/14)*100)</f>
        <v>92.857142857142861</v>
      </c>
      <c r="DL45">
        <f>((6/13)*100)</f>
        <v>46.153846153846153</v>
      </c>
      <c r="DM45">
        <f>((7/13)*100)</f>
        <v>53.846153846153847</v>
      </c>
      <c r="DN45">
        <f>((13/13)*100)</f>
        <v>100</v>
      </c>
      <c r="DP45">
        <f>((4/7)*100)</f>
        <v>57.142857142857139</v>
      </c>
      <c r="DQ45">
        <f>((0/7)*100)</f>
        <v>0</v>
      </c>
      <c r="DR45">
        <f>((0/7)*100)</f>
        <v>0</v>
      </c>
      <c r="DS45">
        <f>((3/8)*100)</f>
        <v>37.5</v>
      </c>
      <c r="DT45">
        <f>((3/8)*100)</f>
        <v>37.5</v>
      </c>
      <c r="DU45">
        <f>((3/8)*100)</f>
        <v>37.5</v>
      </c>
      <c r="DV45">
        <f>((0/8)*100)</f>
        <v>0</v>
      </c>
      <c r="DW45">
        <f>((3/8)*100)</f>
        <v>37.5</v>
      </c>
      <c r="DX45">
        <f>((8/8)*100)</f>
        <v>100</v>
      </c>
      <c r="DY45">
        <f>((0/9)*100)</f>
        <v>0</v>
      </c>
      <c r="DZ45">
        <f>((3/9)*100)</f>
        <v>33.333333333333329</v>
      </c>
      <c r="EA45">
        <f>((8/9)*100)</f>
        <v>88.888888888888886</v>
      </c>
    </row>
    <row r="46" spans="1:131" x14ac:dyDescent="0.25">
      <c r="A46">
        <v>160.51013899999998</v>
      </c>
      <c r="B46">
        <v>8.2840959999999999</v>
      </c>
      <c r="C46">
        <v>179.49645099999998</v>
      </c>
      <c r="D46">
        <v>9.5682539999999996</v>
      </c>
      <c r="E46">
        <v>180.19940400000002</v>
      </c>
      <c r="F46">
        <v>5.9232420000000001</v>
      </c>
      <c r="G46">
        <v>180.57278700000001</v>
      </c>
      <c r="H46">
        <v>10.46434</v>
      </c>
      <c r="K46">
        <f>(12/200)</f>
        <v>0.06</v>
      </c>
      <c r="L46">
        <f>(13/200)</f>
        <v>6.5000000000000002E-2</v>
      </c>
      <c r="M46">
        <f>(12/200)</f>
        <v>0.06</v>
      </c>
      <c r="N46">
        <f>(13/200)</f>
        <v>6.5000000000000002E-2</v>
      </c>
      <c r="P46">
        <f>(8/200)</f>
        <v>0.04</v>
      </c>
      <c r="Q46">
        <f>(7/200)</f>
        <v>3.5000000000000003E-2</v>
      </c>
      <c r="R46">
        <f>(8/200)</f>
        <v>0.04</v>
      </c>
      <c r="S46">
        <f>(8/200)</f>
        <v>0.04</v>
      </c>
      <c r="U46">
        <f>0.06+0.04</f>
        <v>0.1</v>
      </c>
      <c r="V46">
        <f>0.065+0.035</f>
        <v>0.1</v>
      </c>
      <c r="W46">
        <f>0.06+0.04</f>
        <v>0.1</v>
      </c>
      <c r="X46">
        <f>0.065+0.04</f>
        <v>0.10500000000000001</v>
      </c>
      <c r="Z46">
        <f>SQRT((ABS($A$47-$A$46)^2+(ABS($B$47-$B$46)^2)))</f>
        <v>32.315673684804878</v>
      </c>
      <c r="AA46">
        <f>SQRT((ABS($C$47-$C$46)^2+(ABS($D$47-$D$46)^2)))</f>
        <v>23.725918512209777</v>
      </c>
      <c r="AB46">
        <f>SQRT((ABS($E$47-$E$46)^2+(ABS($F$47-$F$46)^2)))</f>
        <v>24.563080026343641</v>
      </c>
      <c r="AC46">
        <f>SQRT((ABS($G$47-$G$46)^2+(ABS($H$47-$H$46)^2)))</f>
        <v>25.655439421792181</v>
      </c>
      <c r="AJ46">
        <f>1/0.1</f>
        <v>10</v>
      </c>
      <c r="AK46">
        <f>1/0.1</f>
        <v>10</v>
      </c>
      <c r="AL46">
        <f>1/0.1</f>
        <v>10</v>
      </c>
      <c r="AM46">
        <f>1/0.105</f>
        <v>9.5238095238095237</v>
      </c>
      <c r="AO46">
        <f t="shared" si="20"/>
        <v>323.15673684804875</v>
      </c>
      <c r="AP46">
        <f t="shared" si="21"/>
        <v>237.25918512209776</v>
      </c>
      <c r="AQ46">
        <f t="shared" si="22"/>
        <v>245.63080026343641</v>
      </c>
      <c r="AR46">
        <f t="shared" si="23"/>
        <v>244.33751830278266</v>
      </c>
      <c r="AV46">
        <f>((0.06/0.1)*100)</f>
        <v>60</v>
      </c>
      <c r="AW46">
        <f>((0.065/0.1)*100)</f>
        <v>65</v>
      </c>
      <c r="AX46">
        <f>((0.06/0.1)*100)</f>
        <v>60</v>
      </c>
      <c r="AY46">
        <f>((0.065/0.105)*100)</f>
        <v>61.904761904761905</v>
      </c>
      <c r="BA46">
        <f>((0.04/0.1)*100)</f>
        <v>40</v>
      </c>
      <c r="BB46">
        <f>((0.035/0.1)*100)</f>
        <v>35</v>
      </c>
      <c r="BC46">
        <f>((0.04/0.1)*100)</f>
        <v>40</v>
      </c>
      <c r="BD46">
        <f>((0.04/0.105)*100)</f>
        <v>38.095238095238102</v>
      </c>
      <c r="BF46">
        <f>ABS($B$46-$D$46)</f>
        <v>1.2841579999999997</v>
      </c>
      <c r="BG46">
        <f>ABS($F$46-$H$46)</f>
        <v>4.5410979999999999</v>
      </c>
      <c r="BL46">
        <f>SQRT((ABS($A$46-$E$47)^2+(ABS($B$46-$F$47)^2)))</f>
        <v>5.2582395364754779</v>
      </c>
      <c r="BM46">
        <f>SQRT((ABS($C$46-$G$46)^2+(ABS($D$46-$H$46)^2)))</f>
        <v>1.400524653225375</v>
      </c>
      <c r="BO46">
        <f>SQRT((ABS($A$46-$G$47)^2+(ABS($B$46-$H$47)^2)))</f>
        <v>6.0207787496900931</v>
      </c>
      <c r="BP46">
        <f>SQRT((ABS($C$46-$E$46)^2+(ABS($D$46-$F$46)^2)))</f>
        <v>3.7121766391637463</v>
      </c>
      <c r="BR46">
        <f>DEGREES(ACOS((4.33119993325845^2+0.0447901030362717^2-4.34129823567836^2)/(2*4.33119993325845*0.0447901030362717)))</f>
        <v>102.74137088356191</v>
      </c>
      <c r="BS46">
        <f>DEGREES(ACOS((15.5923218960803^2+17.2070146442037^2-4.33119993325845^2)/(2*15.5923218960803*17.2070146442037)))</f>
        <v>14.093663233638186</v>
      </c>
      <c r="BU46">
        <v>12</v>
      </c>
      <c r="BV46">
        <v>8</v>
      </c>
      <c r="BW46">
        <v>5</v>
      </c>
      <c r="BX46">
        <v>5</v>
      </c>
      <c r="BY46">
        <v>13</v>
      </c>
      <c r="BZ46">
        <v>8</v>
      </c>
      <c r="CA46">
        <v>6</v>
      </c>
      <c r="CB46">
        <v>6</v>
      </c>
      <c r="CC46">
        <v>12</v>
      </c>
      <c r="CD46">
        <v>4</v>
      </c>
      <c r="CE46">
        <v>6</v>
      </c>
      <c r="CF46">
        <v>12</v>
      </c>
      <c r="CG46">
        <v>13</v>
      </c>
      <c r="CH46">
        <v>5</v>
      </c>
      <c r="CI46">
        <v>6</v>
      </c>
      <c r="CJ46">
        <v>12</v>
      </c>
      <c r="CL46">
        <v>8</v>
      </c>
      <c r="CM46">
        <v>3</v>
      </c>
      <c r="CN46">
        <v>0</v>
      </c>
      <c r="CO46">
        <v>0</v>
      </c>
      <c r="CP46">
        <v>7</v>
      </c>
      <c r="CQ46">
        <v>4</v>
      </c>
      <c r="CR46">
        <v>1</v>
      </c>
      <c r="CS46">
        <v>1</v>
      </c>
      <c r="CT46">
        <v>8</v>
      </c>
      <c r="CU46">
        <v>0</v>
      </c>
      <c r="CV46">
        <v>1</v>
      </c>
      <c r="CW46">
        <v>8</v>
      </c>
      <c r="CX46">
        <v>8</v>
      </c>
      <c r="CY46">
        <v>0</v>
      </c>
      <c r="CZ46">
        <v>1</v>
      </c>
      <c r="DA46">
        <v>8</v>
      </c>
      <c r="DC46">
        <f>((8/12)*100)</f>
        <v>66.666666666666657</v>
      </c>
      <c r="DD46">
        <f>((5/12)*100)</f>
        <v>41.666666666666671</v>
      </c>
      <c r="DE46">
        <f>((5/12)*100)</f>
        <v>41.666666666666671</v>
      </c>
      <c r="DF46">
        <f>((8/13)*100)</f>
        <v>61.53846153846154</v>
      </c>
      <c r="DG46">
        <f>((6/13)*100)</f>
        <v>46.153846153846153</v>
      </c>
      <c r="DH46">
        <f>((6/13)*100)</f>
        <v>46.153846153846153</v>
      </c>
      <c r="DI46">
        <f>((4/12)*100)</f>
        <v>33.333333333333329</v>
      </c>
      <c r="DJ46">
        <f>((6/12)*100)</f>
        <v>50</v>
      </c>
      <c r="DK46">
        <f>((12/12)*100)</f>
        <v>100</v>
      </c>
      <c r="DL46">
        <f>((5/13)*100)</f>
        <v>38.461538461538467</v>
      </c>
      <c r="DM46">
        <f>((6/13)*100)</f>
        <v>46.153846153846153</v>
      </c>
      <c r="DN46">
        <f>((12/13)*100)</f>
        <v>92.307692307692307</v>
      </c>
      <c r="DP46">
        <f>((3/8)*100)</f>
        <v>37.5</v>
      </c>
      <c r="DQ46">
        <f t="shared" ref="DQ46:DR49" si="24">((0/8)*100)</f>
        <v>0</v>
      </c>
      <c r="DR46">
        <f t="shared" si="24"/>
        <v>0</v>
      </c>
      <c r="DS46">
        <f>((4/7)*100)</f>
        <v>57.142857142857139</v>
      </c>
      <c r="DT46">
        <f>((1/7)*100)</f>
        <v>14.285714285714285</v>
      </c>
      <c r="DU46">
        <f>((1/7)*100)</f>
        <v>14.285714285714285</v>
      </c>
      <c r="DV46">
        <f>((0/8)*100)</f>
        <v>0</v>
      </c>
      <c r="DW46">
        <f>((1/8)*100)</f>
        <v>12.5</v>
      </c>
      <c r="DX46">
        <f>((8/8)*100)</f>
        <v>100</v>
      </c>
      <c r="DY46">
        <f>((0/8)*100)</f>
        <v>0</v>
      </c>
      <c r="DZ46">
        <f>((1/8)*100)</f>
        <v>12.5</v>
      </c>
      <c r="EA46">
        <f>((8/8)*100)</f>
        <v>100</v>
      </c>
    </row>
    <row r="47" spans="1:131" x14ac:dyDescent="0.25">
      <c r="A47">
        <v>128.25247300000001</v>
      </c>
      <c r="B47">
        <v>6.3487020000000003</v>
      </c>
      <c r="C47">
        <v>155.77131900000001</v>
      </c>
      <c r="D47">
        <v>9.7614400000000003</v>
      </c>
      <c r="E47">
        <v>155.639264</v>
      </c>
      <c r="F47">
        <v>6.3032729999999999</v>
      </c>
      <c r="G47">
        <v>154.917395</v>
      </c>
      <c r="H47">
        <v>10.513667999999999</v>
      </c>
      <c r="K47">
        <f>(15/200)</f>
        <v>7.4999999999999997E-2</v>
      </c>
      <c r="L47">
        <f>(13/200)</f>
        <v>6.5000000000000002E-2</v>
      </c>
      <c r="M47">
        <f>(14/200)</f>
        <v>7.0000000000000007E-2</v>
      </c>
      <c r="N47">
        <f>(12/200)</f>
        <v>0.06</v>
      </c>
      <c r="P47">
        <f>(8/200)</f>
        <v>0.04</v>
      </c>
      <c r="Q47">
        <f>(7/200)</f>
        <v>3.5000000000000003E-2</v>
      </c>
      <c r="R47">
        <f>(7/200)</f>
        <v>3.5000000000000003E-2</v>
      </c>
      <c r="S47">
        <f>(7/200)</f>
        <v>3.5000000000000003E-2</v>
      </c>
      <c r="U47">
        <f>0.075+0.04</f>
        <v>0.11499999999999999</v>
      </c>
      <c r="V47">
        <f>0.065+0.035</f>
        <v>0.1</v>
      </c>
      <c r="W47">
        <f>0.07+0.035</f>
        <v>0.10500000000000001</v>
      </c>
      <c r="X47">
        <f>0.06+0.035</f>
        <v>9.5000000000000001E-2</v>
      </c>
      <c r="Z47">
        <f>SQRT((ABS($A$48-$A$47)^2+(ABS($B$48-$B$47)^2)))</f>
        <v>29.978674508650727</v>
      </c>
      <c r="AA47">
        <f>SQRT((ABS($C$48-$C$47)^2+(ABS($D$48-$D$47)^2)))</f>
        <v>32.674494933979148</v>
      </c>
      <c r="AB47">
        <f>SQRT((ABS($E$48-$E$47)^2+(ABS($F$48-$F$47)^2)))</f>
        <v>32.645520441595004</v>
      </c>
      <c r="AC47">
        <f>SQRT((ABS($G$48-$G$47)^2+(ABS($H$48-$H$47)^2)))</f>
        <v>32.165672911654383</v>
      </c>
      <c r="AJ47">
        <f>1/0.115</f>
        <v>8.695652173913043</v>
      </c>
      <c r="AK47">
        <f>1/0.1</f>
        <v>10</v>
      </c>
      <c r="AL47">
        <f>1/0.105</f>
        <v>9.5238095238095237</v>
      </c>
      <c r="AM47">
        <f>1/0.095</f>
        <v>10.526315789473685</v>
      </c>
      <c r="AO47">
        <f t="shared" si="20"/>
        <v>260.68412616218023</v>
      </c>
      <c r="AP47">
        <f t="shared" si="21"/>
        <v>326.74494933979145</v>
      </c>
      <c r="AQ47">
        <f t="shared" si="22"/>
        <v>310.90971849138094</v>
      </c>
      <c r="AR47">
        <f t="shared" si="23"/>
        <v>338.58603064899353</v>
      </c>
      <c r="AV47">
        <f>((0.075/0.115)*100)</f>
        <v>65.217391304347814</v>
      </c>
      <c r="AW47">
        <f>((0.065/0.1)*100)</f>
        <v>65</v>
      </c>
      <c r="AX47">
        <f>((0.07/0.105)*100)</f>
        <v>66.666666666666671</v>
      </c>
      <c r="AY47">
        <f>((0.06/0.095)*100)</f>
        <v>63.157894736842103</v>
      </c>
      <c r="BA47">
        <f>((0.04/0.115)*100)</f>
        <v>34.782608695652172</v>
      </c>
      <c r="BB47">
        <f>((0.035/0.1)*100)</f>
        <v>35</v>
      </c>
      <c r="BC47">
        <f>((0.035/0.105)*100)</f>
        <v>33.333333333333336</v>
      </c>
      <c r="BD47">
        <f>((0.035/0.095)*100)</f>
        <v>36.842105263157897</v>
      </c>
      <c r="BF47">
        <f>ABS($B$47-$D$47)</f>
        <v>3.412738</v>
      </c>
      <c r="BG47">
        <f>ABS($F$47-$H$47)</f>
        <v>4.2103949999999992</v>
      </c>
      <c r="BL47">
        <f>SQRT((ABS($A$47-$E$48)^2+(ABS($B$47-$F$48)^2)))</f>
        <v>5.3758444069419609</v>
      </c>
      <c r="BM47">
        <f>SQRT((ABS($C$47-$G$47)^2+(ABS($D$47-$H$47)^2)))</f>
        <v>1.1379952380216751</v>
      </c>
      <c r="BO47">
        <f>SQRT((ABS($A$47-$G$48)^2+(ABS($B$47-$H$48)^2)))</f>
        <v>6.0087590387783925</v>
      </c>
      <c r="BP47">
        <f>SQRT((ABS($C$47-$E$47)^2+(ABS($D$47-$F$47)^2)))</f>
        <v>3.4606874350212564</v>
      </c>
      <c r="BS47" t="e">
        <f>DEGREES(ACOS((4.34129823567836^2+0^2-4.34129823567836^2)/(2*4.34129823567836*0)))</f>
        <v>#DIV/0!</v>
      </c>
      <c r="BU47">
        <v>15</v>
      </c>
      <c r="BV47">
        <v>11</v>
      </c>
      <c r="BW47">
        <v>8</v>
      </c>
      <c r="BX47">
        <v>6</v>
      </c>
      <c r="BY47">
        <v>13</v>
      </c>
      <c r="BZ47">
        <v>8</v>
      </c>
      <c r="CA47">
        <v>7</v>
      </c>
      <c r="CB47">
        <v>6</v>
      </c>
      <c r="CC47">
        <v>14</v>
      </c>
      <c r="CD47">
        <v>6</v>
      </c>
      <c r="CE47">
        <v>7</v>
      </c>
      <c r="CF47">
        <v>12</v>
      </c>
      <c r="CG47">
        <v>12</v>
      </c>
      <c r="CH47">
        <v>4</v>
      </c>
      <c r="CI47">
        <v>6</v>
      </c>
      <c r="CJ47">
        <v>12</v>
      </c>
      <c r="CL47">
        <v>8</v>
      </c>
      <c r="CM47">
        <v>3</v>
      </c>
      <c r="CN47">
        <v>0</v>
      </c>
      <c r="CO47">
        <v>0</v>
      </c>
      <c r="CP47">
        <v>7</v>
      </c>
      <c r="CQ47">
        <v>3</v>
      </c>
      <c r="CR47">
        <v>1</v>
      </c>
      <c r="CS47">
        <v>0</v>
      </c>
      <c r="CT47">
        <v>7</v>
      </c>
      <c r="CU47">
        <v>0</v>
      </c>
      <c r="CV47">
        <v>1</v>
      </c>
      <c r="CW47">
        <v>6</v>
      </c>
      <c r="CX47">
        <v>7</v>
      </c>
      <c r="CY47">
        <v>0</v>
      </c>
      <c r="CZ47">
        <v>0</v>
      </c>
      <c r="DA47">
        <v>6</v>
      </c>
      <c r="DC47">
        <f>((11/15)*100)</f>
        <v>73.333333333333329</v>
      </c>
      <c r="DD47">
        <f>((8/15)*100)</f>
        <v>53.333333333333336</v>
      </c>
      <c r="DE47">
        <f>((6/15)*100)</f>
        <v>40</v>
      </c>
      <c r="DF47">
        <f>((8/13)*100)</f>
        <v>61.53846153846154</v>
      </c>
      <c r="DG47">
        <f>((7/13)*100)</f>
        <v>53.846153846153847</v>
      </c>
      <c r="DH47">
        <f>((6/13)*100)</f>
        <v>46.153846153846153</v>
      </c>
      <c r="DI47">
        <f>((6/14)*100)</f>
        <v>42.857142857142854</v>
      </c>
      <c r="DJ47">
        <f>((7/14)*100)</f>
        <v>50</v>
      </c>
      <c r="DK47">
        <f>((12/14)*100)</f>
        <v>85.714285714285708</v>
      </c>
      <c r="DL47">
        <f>((4/12)*100)</f>
        <v>33.333333333333329</v>
      </c>
      <c r="DM47">
        <f>((6/12)*100)</f>
        <v>50</v>
      </c>
      <c r="DN47">
        <f>((12/12)*100)</f>
        <v>100</v>
      </c>
      <c r="DP47">
        <f>((3/8)*100)</f>
        <v>37.5</v>
      </c>
      <c r="DQ47">
        <f t="shared" si="24"/>
        <v>0</v>
      </c>
      <c r="DR47">
        <f t="shared" si="24"/>
        <v>0</v>
      </c>
      <c r="DS47">
        <f>((3/7)*100)</f>
        <v>42.857142857142854</v>
      </c>
      <c r="DT47">
        <f>((1/7)*100)</f>
        <v>14.285714285714285</v>
      </c>
      <c r="DU47">
        <f>((0/7)*100)</f>
        <v>0</v>
      </c>
      <c r="DV47">
        <f>((0/7)*100)</f>
        <v>0</v>
      </c>
      <c r="DW47">
        <f>((1/7)*100)</f>
        <v>14.285714285714285</v>
      </c>
      <c r="DX47">
        <f>((6/7)*100)</f>
        <v>85.714285714285708</v>
      </c>
      <c r="DY47">
        <f>((0/7)*100)</f>
        <v>0</v>
      </c>
      <c r="DZ47">
        <f>((0/7)*100)</f>
        <v>0</v>
      </c>
      <c r="EA47">
        <f>((6/7)*100)</f>
        <v>85.714285714285708</v>
      </c>
    </row>
    <row r="48" spans="1:131" x14ac:dyDescent="0.25">
      <c r="A48">
        <v>98.29218800000001</v>
      </c>
      <c r="B48">
        <v>7.3985820000000002</v>
      </c>
      <c r="C48">
        <v>123.132169</v>
      </c>
      <c r="D48">
        <v>8.2420629999999999</v>
      </c>
      <c r="E48">
        <v>123.01451299999999</v>
      </c>
      <c r="F48">
        <v>5.1389589999999998</v>
      </c>
      <c r="G48">
        <v>122.79419900000001</v>
      </c>
      <c r="H48">
        <v>8.8611570000000004</v>
      </c>
      <c r="K48">
        <f>(12/200)</f>
        <v>0.06</v>
      </c>
      <c r="L48">
        <f>(14/200)</f>
        <v>7.0000000000000007E-2</v>
      </c>
      <c r="M48">
        <f>(15/200)</f>
        <v>7.4999999999999997E-2</v>
      </c>
      <c r="N48">
        <f>(15/200)</f>
        <v>7.4999999999999997E-2</v>
      </c>
      <c r="P48">
        <f>(8/200)</f>
        <v>0.04</v>
      </c>
      <c r="Q48">
        <f>(7/200)</f>
        <v>3.5000000000000003E-2</v>
      </c>
      <c r="R48">
        <f>(7/200)</f>
        <v>3.5000000000000003E-2</v>
      </c>
      <c r="S48">
        <f>(9/200)</f>
        <v>4.4999999999999998E-2</v>
      </c>
      <c r="U48">
        <f>0.06+0.04</f>
        <v>0.1</v>
      </c>
      <c r="V48">
        <f>0.07+0.035</f>
        <v>0.10500000000000001</v>
      </c>
      <c r="W48">
        <f>0.075+0.035</f>
        <v>0.11</v>
      </c>
      <c r="X48">
        <f>0.075+0.045</f>
        <v>0.12</v>
      </c>
      <c r="Z48">
        <f>SQRT((ABS($A$49-$A$48)^2+(ABS($B$49-$B$48)^2)))</f>
        <v>22.606525908518478</v>
      </c>
      <c r="AA48">
        <f>SQRT((ABS($C$49-$C$48)^2+(ABS($D$49-$D$48)^2)))</f>
        <v>29.882764792061835</v>
      </c>
      <c r="AB48">
        <f>SQRT((ABS($E$49-$E$48)^2+(ABS($F$49-$F$48)^2)))</f>
        <v>31.080791331261892</v>
      </c>
      <c r="AC48">
        <f>SQRT((ABS($G$49-$G$48)^2+(ABS($H$49-$H$48)^2)))</f>
        <v>30.940067241606819</v>
      </c>
      <c r="AJ48">
        <f>1/0.1</f>
        <v>10</v>
      </c>
      <c r="AK48">
        <f>1/0.105</f>
        <v>9.5238095238095237</v>
      </c>
      <c r="AL48">
        <f>1/0.11</f>
        <v>9.0909090909090917</v>
      </c>
      <c r="AM48">
        <f>1/0.12</f>
        <v>8.3333333333333339</v>
      </c>
      <c r="AO48">
        <f t="shared" si="20"/>
        <v>226.06525908518478</v>
      </c>
      <c r="AP48">
        <f t="shared" si="21"/>
        <v>284.59775992439842</v>
      </c>
      <c r="AQ48">
        <f t="shared" si="22"/>
        <v>282.55264846601722</v>
      </c>
      <c r="AR48">
        <f t="shared" si="23"/>
        <v>257.83389368005686</v>
      </c>
      <c r="AV48">
        <f>((0.06/0.1)*100)</f>
        <v>60</v>
      </c>
      <c r="AW48">
        <f>((0.07/0.105)*100)</f>
        <v>66.666666666666671</v>
      </c>
      <c r="AX48">
        <f>((0.075/0.11)*100)</f>
        <v>68.181818181818173</v>
      </c>
      <c r="AY48">
        <f>((0.075/0.12)*100)</f>
        <v>62.5</v>
      </c>
      <c r="BA48">
        <f>((0.04/0.1)*100)</f>
        <v>40</v>
      </c>
      <c r="BB48">
        <f>((0.035/0.105)*100)</f>
        <v>33.333333333333336</v>
      </c>
      <c r="BC48">
        <f>((0.035/0.11)*100)</f>
        <v>31.818181818181824</v>
      </c>
      <c r="BD48">
        <f>((0.045/0.12)*100)</f>
        <v>37.5</v>
      </c>
      <c r="BF48">
        <f>ABS($B$48-$D$48)</f>
        <v>0.8434809999999997</v>
      </c>
      <c r="BG48">
        <f>ABS($F$48-$H$48)</f>
        <v>3.7221980000000006</v>
      </c>
      <c r="BL48">
        <f>SQRT((ABS($A$48-$E$49)^2+(ABS($B$48-$F$49)^2)))</f>
        <v>6.5560586089662944</v>
      </c>
      <c r="BM48">
        <f>SQRT((ABS($C$48-$G$48)^2+(ABS($D$48-$H$48)^2)))</f>
        <v>0.70533757998280477</v>
      </c>
      <c r="BO48">
        <f>SQRT((ABS($A$48-$G$49)^2+(ABS($B$48-$H$49)^2)))</f>
        <v>7.0756083997396235</v>
      </c>
      <c r="BP48">
        <f>SQRT((ABS($C$48-$E$48)^2+(ABS($D$48-$F$48)^2)))</f>
        <v>3.1053336969079512</v>
      </c>
      <c r="BU48">
        <v>12</v>
      </c>
      <c r="BV48">
        <v>8</v>
      </c>
      <c r="BW48">
        <v>4</v>
      </c>
      <c r="BX48">
        <v>4</v>
      </c>
      <c r="BY48">
        <v>14</v>
      </c>
      <c r="BZ48">
        <v>11</v>
      </c>
      <c r="CA48">
        <v>7</v>
      </c>
      <c r="CB48">
        <v>6</v>
      </c>
      <c r="CC48">
        <v>15</v>
      </c>
      <c r="CD48">
        <v>7</v>
      </c>
      <c r="CE48">
        <v>7</v>
      </c>
      <c r="CF48">
        <v>14</v>
      </c>
      <c r="CG48">
        <v>15</v>
      </c>
      <c r="CH48">
        <v>7</v>
      </c>
      <c r="CI48">
        <v>6</v>
      </c>
      <c r="CJ48">
        <v>14</v>
      </c>
      <c r="CL48">
        <v>8</v>
      </c>
      <c r="CM48">
        <v>5</v>
      </c>
      <c r="CN48">
        <v>0</v>
      </c>
      <c r="CO48">
        <v>0</v>
      </c>
      <c r="CP48">
        <v>7</v>
      </c>
      <c r="CQ48">
        <v>3</v>
      </c>
      <c r="CR48">
        <v>0</v>
      </c>
      <c r="CS48">
        <v>1</v>
      </c>
      <c r="CT48">
        <v>7</v>
      </c>
      <c r="CU48">
        <v>0</v>
      </c>
      <c r="CV48">
        <v>0</v>
      </c>
      <c r="CW48">
        <v>7</v>
      </c>
      <c r="CX48">
        <v>9</v>
      </c>
      <c r="CY48">
        <v>0</v>
      </c>
      <c r="CZ48">
        <v>1</v>
      </c>
      <c r="DA48">
        <v>7</v>
      </c>
      <c r="DC48">
        <f>((8/12)*100)</f>
        <v>66.666666666666657</v>
      </c>
      <c r="DD48">
        <f>((4/12)*100)</f>
        <v>33.333333333333329</v>
      </c>
      <c r="DE48">
        <f>((4/12)*100)</f>
        <v>33.333333333333329</v>
      </c>
      <c r="DF48">
        <f>((11/14)*100)</f>
        <v>78.571428571428569</v>
      </c>
      <c r="DG48">
        <f>((7/14)*100)</f>
        <v>50</v>
      </c>
      <c r="DH48">
        <f>((6/14)*100)</f>
        <v>42.857142857142854</v>
      </c>
      <c r="DI48">
        <f>((7/15)*100)</f>
        <v>46.666666666666664</v>
      </c>
      <c r="DJ48">
        <f>((7/15)*100)</f>
        <v>46.666666666666664</v>
      </c>
      <c r="DK48">
        <f>((14/15)*100)</f>
        <v>93.333333333333329</v>
      </c>
      <c r="DL48">
        <f>((7/15)*100)</f>
        <v>46.666666666666664</v>
      </c>
      <c r="DM48">
        <f>((6/15)*100)</f>
        <v>40</v>
      </c>
      <c r="DN48">
        <f>((14/15)*100)</f>
        <v>93.333333333333329</v>
      </c>
      <c r="DP48">
        <f>((5/8)*100)</f>
        <v>62.5</v>
      </c>
      <c r="DQ48">
        <f t="shared" si="24"/>
        <v>0</v>
      </c>
      <c r="DR48">
        <f t="shared" si="24"/>
        <v>0</v>
      </c>
      <c r="DS48">
        <f>((3/7)*100)</f>
        <v>42.857142857142854</v>
      </c>
      <c r="DT48">
        <f>((0/7)*100)</f>
        <v>0</v>
      </c>
      <c r="DU48">
        <f>((1/7)*100)</f>
        <v>14.285714285714285</v>
      </c>
      <c r="DV48">
        <f>((0/7)*100)</f>
        <v>0</v>
      </c>
      <c r="DW48">
        <f>((0/7)*100)</f>
        <v>0</v>
      </c>
      <c r="DX48">
        <f>((7/7)*100)</f>
        <v>100</v>
      </c>
      <c r="DY48">
        <f>((0/9)*100)</f>
        <v>0</v>
      </c>
      <c r="DZ48">
        <f>((1/9)*100)</f>
        <v>11.111111111111111</v>
      </c>
      <c r="EA48">
        <f>((7/9)*100)</f>
        <v>77.777777777777786</v>
      </c>
    </row>
    <row r="49" spans="1:131" x14ac:dyDescent="0.25">
      <c r="A49">
        <v>75.688539000000006</v>
      </c>
      <c r="B49">
        <v>7.7592280000000002</v>
      </c>
      <c r="C49">
        <v>93.270161999999999</v>
      </c>
      <c r="D49">
        <v>9.3556919999999995</v>
      </c>
      <c r="E49">
        <v>91.940239000000005</v>
      </c>
      <c r="F49">
        <v>5.7754219999999998</v>
      </c>
      <c r="G49">
        <v>91.893343000000016</v>
      </c>
      <c r="H49">
        <v>10.418353</v>
      </c>
      <c r="K49">
        <f>(12/200)</f>
        <v>0.06</v>
      </c>
      <c r="L49">
        <f>(13/200)</f>
        <v>6.5000000000000002E-2</v>
      </c>
      <c r="M49">
        <f>(13/200)</f>
        <v>6.5000000000000002E-2</v>
      </c>
      <c r="N49">
        <f>(14/200)</f>
        <v>7.0000000000000007E-2</v>
      </c>
      <c r="P49">
        <f>(8/200)</f>
        <v>0.04</v>
      </c>
      <c r="Q49">
        <f>(9/200)</f>
        <v>4.4999999999999998E-2</v>
      </c>
      <c r="R49">
        <f>(8/200)</f>
        <v>0.04</v>
      </c>
      <c r="S49">
        <f>(8/200)</f>
        <v>0.04</v>
      </c>
      <c r="U49">
        <f>0.06+0.04</f>
        <v>0.1</v>
      </c>
      <c r="V49">
        <f>0.065+0.045</f>
        <v>0.11</v>
      </c>
      <c r="W49">
        <f>0.065+0.04</f>
        <v>0.10500000000000001</v>
      </c>
      <c r="X49">
        <f>0.07+0.04</f>
        <v>0.11000000000000001</v>
      </c>
      <c r="Z49">
        <f>SQRT((ABS($A$50-$A$49)^2+(ABS($B$50-$B$49)^2)))</f>
        <v>22.469659063295214</v>
      </c>
      <c r="AA49">
        <f>SQRT((ABS($C$50-$C$49)^2+(ABS($D$50-$D$49)^2)))</f>
        <v>22.248004945605789</v>
      </c>
      <c r="AB49">
        <f>SQRT((ABS($E$50-$E$49)^2+(ABS($F$50-$F$49)^2)))</f>
        <v>23.052734387393286</v>
      </c>
      <c r="AC49">
        <f>SQRT((ABS($G$50-$G$49)^2+(ABS($H$50-$H$49)^2)))</f>
        <v>24.032308192695346</v>
      </c>
      <c r="AJ49">
        <f>1/0.1</f>
        <v>10</v>
      </c>
      <c r="AK49">
        <f>1/0.11</f>
        <v>9.0909090909090917</v>
      </c>
      <c r="AL49">
        <f>1/0.105</f>
        <v>9.5238095238095237</v>
      </c>
      <c r="AM49">
        <f>1/0.11</f>
        <v>9.0909090909090917</v>
      </c>
      <c r="AO49">
        <f t="shared" si="20"/>
        <v>224.69659063295214</v>
      </c>
      <c r="AP49">
        <f t="shared" si="21"/>
        <v>202.25459041459808</v>
      </c>
      <c r="AQ49">
        <f t="shared" si="22"/>
        <v>219.54985130850747</v>
      </c>
      <c r="AR49">
        <f t="shared" si="23"/>
        <v>218.47552902450312</v>
      </c>
      <c r="AV49">
        <f>((0.06/0.1)*100)</f>
        <v>60</v>
      </c>
      <c r="AW49">
        <f>((0.065/0.11)*100)</f>
        <v>59.090909090909093</v>
      </c>
      <c r="AX49">
        <f>((0.065/0.105)*100)</f>
        <v>61.904761904761905</v>
      </c>
      <c r="AY49">
        <f>((0.07/0.11)*100)</f>
        <v>63.636363636363647</v>
      </c>
      <c r="BA49">
        <f>((0.04/0.1)*100)</f>
        <v>40</v>
      </c>
      <c r="BB49">
        <f>((0.045/0.11)*100)</f>
        <v>40.909090909090907</v>
      </c>
      <c r="BC49">
        <f>((0.04/0.105)*100)</f>
        <v>38.095238095238102</v>
      </c>
      <c r="BD49">
        <f>((0.04/0.11)*100)</f>
        <v>36.363636363636367</v>
      </c>
      <c r="BF49">
        <f>ABS($B$49-$D$49)</f>
        <v>1.5964639999999992</v>
      </c>
      <c r="BG49">
        <f>ABS($F$49-$H$49)</f>
        <v>4.6429309999999999</v>
      </c>
      <c r="BL49">
        <f>SQRT((ABS($A$49-$E$50)^2+(ABS($B$49-$F$50)^2)))</f>
        <v>6.9283229710186731</v>
      </c>
      <c r="BM49">
        <f>SQRT((ABS($C$49-$G$49)^2+(ABS($D$49-$H$49)^2)))</f>
        <v>1.7392179160996344</v>
      </c>
      <c r="BO49">
        <f>SQRT((ABS($A$49-$G$50)^2+(ABS($B$49-$H$50)^2)))</f>
        <v>8.3006084059640344</v>
      </c>
      <c r="BP49">
        <f>SQRT((ABS($C$49-$E$49)^2+(ABS($D$49-$F$49)^2)))</f>
        <v>3.8192968539809757</v>
      </c>
      <c r="BU49">
        <v>12</v>
      </c>
      <c r="BV49">
        <v>7</v>
      </c>
      <c r="BW49">
        <v>4</v>
      </c>
      <c r="BX49">
        <v>6</v>
      </c>
      <c r="BY49">
        <v>13</v>
      </c>
      <c r="BZ49">
        <v>8</v>
      </c>
      <c r="CA49">
        <v>6</v>
      </c>
      <c r="CB49">
        <v>5</v>
      </c>
      <c r="CC49">
        <v>13</v>
      </c>
      <c r="CD49">
        <v>5</v>
      </c>
      <c r="CE49">
        <v>6</v>
      </c>
      <c r="CF49">
        <v>12</v>
      </c>
      <c r="CG49">
        <v>14</v>
      </c>
      <c r="CH49">
        <v>6</v>
      </c>
      <c r="CI49">
        <v>6</v>
      </c>
      <c r="CJ49">
        <v>12</v>
      </c>
      <c r="CL49">
        <v>8</v>
      </c>
      <c r="CM49">
        <v>3</v>
      </c>
      <c r="CN49">
        <v>0</v>
      </c>
      <c r="CO49">
        <v>0</v>
      </c>
      <c r="CP49">
        <v>9</v>
      </c>
      <c r="CQ49">
        <v>5</v>
      </c>
      <c r="CR49">
        <v>1</v>
      </c>
      <c r="CS49">
        <v>0</v>
      </c>
      <c r="CT49">
        <v>8</v>
      </c>
      <c r="CU49">
        <v>0</v>
      </c>
      <c r="CV49">
        <v>1</v>
      </c>
      <c r="CW49">
        <v>7</v>
      </c>
      <c r="CX49">
        <v>8</v>
      </c>
      <c r="CY49">
        <v>0</v>
      </c>
      <c r="CZ49">
        <v>0</v>
      </c>
      <c r="DA49">
        <v>7</v>
      </c>
      <c r="DC49">
        <f>((7/12)*100)</f>
        <v>58.333333333333336</v>
      </c>
      <c r="DD49">
        <f>((4/12)*100)</f>
        <v>33.333333333333329</v>
      </c>
      <c r="DE49">
        <f>((6/12)*100)</f>
        <v>50</v>
      </c>
      <c r="DF49">
        <f>((8/13)*100)</f>
        <v>61.53846153846154</v>
      </c>
      <c r="DG49">
        <f>((6/13)*100)</f>
        <v>46.153846153846153</v>
      </c>
      <c r="DH49">
        <f>((5/13)*100)</f>
        <v>38.461538461538467</v>
      </c>
      <c r="DI49">
        <f>((5/13)*100)</f>
        <v>38.461538461538467</v>
      </c>
      <c r="DJ49">
        <f>((6/13)*100)</f>
        <v>46.153846153846153</v>
      </c>
      <c r="DK49">
        <f>((12/13)*100)</f>
        <v>92.307692307692307</v>
      </c>
      <c r="DL49">
        <f>((6/14)*100)</f>
        <v>42.857142857142854</v>
      </c>
      <c r="DM49">
        <f>((6/14)*100)</f>
        <v>42.857142857142854</v>
      </c>
      <c r="DN49">
        <f>((12/14)*100)</f>
        <v>85.714285714285708</v>
      </c>
      <c r="DP49">
        <f>((3/8)*100)</f>
        <v>37.5</v>
      </c>
      <c r="DQ49">
        <f t="shared" si="24"/>
        <v>0</v>
      </c>
      <c r="DR49">
        <f t="shared" si="24"/>
        <v>0</v>
      </c>
      <c r="DS49">
        <f>((5/9)*100)</f>
        <v>55.555555555555557</v>
      </c>
      <c r="DT49">
        <f>((1/9)*100)</f>
        <v>11.111111111111111</v>
      </c>
      <c r="DU49">
        <f>((0/9)*100)</f>
        <v>0</v>
      </c>
      <c r="DV49">
        <f>((0/8)*100)</f>
        <v>0</v>
      </c>
      <c r="DW49">
        <f>((1/8)*100)</f>
        <v>12.5</v>
      </c>
      <c r="DX49">
        <f>((7/8)*100)</f>
        <v>87.5</v>
      </c>
      <c r="DY49">
        <f>((0/8)*100)</f>
        <v>0</v>
      </c>
      <c r="DZ49">
        <f>((0/8)*100)</f>
        <v>0</v>
      </c>
      <c r="EA49">
        <f>((7/8)*100)</f>
        <v>87.5</v>
      </c>
    </row>
    <row r="50" spans="1:131" x14ac:dyDescent="0.25">
      <c r="A50">
        <v>53.22304900000001</v>
      </c>
      <c r="B50">
        <v>8.1920529999999996</v>
      </c>
      <c r="C50">
        <v>71.022366000000005</v>
      </c>
      <c r="D50">
        <v>9.2592700000000008</v>
      </c>
      <c r="E50">
        <v>68.895835000000005</v>
      </c>
      <c r="F50">
        <v>6.395105</v>
      </c>
      <c r="G50">
        <v>67.861259000000018</v>
      </c>
      <c r="H50">
        <v>10.522159</v>
      </c>
      <c r="K50">
        <f>(11/200)</f>
        <v>5.5E-2</v>
      </c>
      <c r="L50">
        <f>(13/200)</f>
        <v>6.5000000000000002E-2</v>
      </c>
      <c r="M50">
        <f>(12/200)</f>
        <v>0.06</v>
      </c>
      <c r="N50">
        <f>(12/200)</f>
        <v>0.06</v>
      </c>
      <c r="P50">
        <f>(9/200)</f>
        <v>4.4999999999999998E-2</v>
      </c>
      <c r="Q50">
        <f>(8/200)</f>
        <v>0.04</v>
      </c>
      <c r="R50">
        <f>(9/200)</f>
        <v>4.4999999999999998E-2</v>
      </c>
      <c r="S50">
        <f>(9/200)</f>
        <v>4.4999999999999998E-2</v>
      </c>
      <c r="U50">
        <f>0.055+0.045</f>
        <v>0.1</v>
      </c>
      <c r="V50">
        <f>0.065+0.04</f>
        <v>0.10500000000000001</v>
      </c>
      <c r="W50">
        <f>0.06+0.045</f>
        <v>0.105</v>
      </c>
      <c r="X50">
        <f>0.06+0.045</f>
        <v>0.105</v>
      </c>
      <c r="Z50">
        <f>SQRT((ABS($A$51-$A$50)^2+(ABS($B$51-$B$50)^2)))</f>
        <v>19.937035181319843</v>
      </c>
      <c r="AA50">
        <f>SQRT((ABS($C$51-$C$50)^2+(ABS($D$51-$D$50)^2)))</f>
        <v>24.451871270067858</v>
      </c>
      <c r="AB50">
        <f>SQRT((ABS($E$51-$E$50)^2+(ABS($F$51-$F$50)^2)))</f>
        <v>20.615119668616476</v>
      </c>
      <c r="AC50">
        <f>SQRT((ABS($G$51-$G$50)^2+(ABS($H$51-$H$50)^2)))</f>
        <v>20.989658946112328</v>
      </c>
      <c r="AJ50">
        <f>1/0.1</f>
        <v>10</v>
      </c>
      <c r="AK50">
        <f>1/0.105</f>
        <v>9.5238095238095237</v>
      </c>
      <c r="AL50">
        <f>1/0.105</f>
        <v>9.5238095238095237</v>
      </c>
      <c r="AM50">
        <f>1/0.105</f>
        <v>9.5238095238095237</v>
      </c>
      <c r="AO50">
        <f t="shared" si="20"/>
        <v>199.37035181319843</v>
      </c>
      <c r="AP50">
        <f t="shared" si="21"/>
        <v>232.87496447683674</v>
      </c>
      <c r="AQ50">
        <f t="shared" si="22"/>
        <v>196.33447303444262</v>
      </c>
      <c r="AR50">
        <f t="shared" si="23"/>
        <v>199.90151377249836</v>
      </c>
      <c r="AV50">
        <f>((0.055/0.1)*100)</f>
        <v>54.999999999999993</v>
      </c>
      <c r="AW50">
        <f>((0.065/0.105)*100)</f>
        <v>61.904761904761905</v>
      </c>
      <c r="AX50">
        <f>((0.06/0.105)*100)</f>
        <v>57.142857142857139</v>
      </c>
      <c r="AY50">
        <f>((0.06/0.105)*100)</f>
        <v>57.142857142857139</v>
      </c>
      <c r="BA50">
        <f>((0.045/0.1)*100)</f>
        <v>44.999999999999993</v>
      </c>
      <c r="BB50">
        <f>((0.04/0.105)*100)</f>
        <v>38.095238095238102</v>
      </c>
      <c r="BC50">
        <f>((0.045/0.105)*100)</f>
        <v>42.857142857142854</v>
      </c>
      <c r="BD50">
        <f>((0.045/0.105)*100)</f>
        <v>42.857142857142854</v>
      </c>
      <c r="BF50">
        <f>ABS($B$50-$D$50)</f>
        <v>1.0672170000000012</v>
      </c>
      <c r="BG50">
        <f>ABS($F$50-$H$50)</f>
        <v>4.1270540000000002</v>
      </c>
      <c r="BL50">
        <f>SQRT((ABS($A$50-$E$51)^2+(ABS($B$50-$F$51)^2)))</f>
        <v>5.2403475992191604</v>
      </c>
      <c r="BM50">
        <f>SQRT((ABS($C$50-$G$50)^2+(ABS($D$50-$H$50)^2)))</f>
        <v>3.4040396724729747</v>
      </c>
      <c r="BO50">
        <f>SQRT((ABS($A$50-$G$51)^2+(ABS($B$50-$H$51)^2)))</f>
        <v>6.7538396236372824</v>
      </c>
      <c r="BP50">
        <f>SQRT((ABS($C$50-$E$50)^2+(ABS($D$50-$F$50)^2)))</f>
        <v>3.567292424400613</v>
      </c>
      <c r="BU50">
        <v>11</v>
      </c>
      <c r="BV50">
        <v>4</v>
      </c>
      <c r="BW50">
        <v>4</v>
      </c>
      <c r="BX50">
        <v>6</v>
      </c>
      <c r="BY50">
        <v>13</v>
      </c>
      <c r="BZ50">
        <v>7</v>
      </c>
      <c r="CA50">
        <v>5</v>
      </c>
      <c r="CB50">
        <v>4</v>
      </c>
      <c r="CC50">
        <v>12</v>
      </c>
      <c r="CD50">
        <v>4</v>
      </c>
      <c r="CE50">
        <v>5</v>
      </c>
      <c r="CF50">
        <v>10</v>
      </c>
      <c r="CG50">
        <v>12</v>
      </c>
      <c r="CH50">
        <v>6</v>
      </c>
      <c r="CI50">
        <v>3</v>
      </c>
      <c r="CJ50">
        <v>10</v>
      </c>
      <c r="CL50">
        <v>9</v>
      </c>
      <c r="CM50">
        <v>3</v>
      </c>
      <c r="CN50">
        <v>1</v>
      </c>
      <c r="CO50">
        <v>3</v>
      </c>
      <c r="CP50">
        <v>8</v>
      </c>
      <c r="CQ50">
        <v>3</v>
      </c>
      <c r="CR50">
        <v>1</v>
      </c>
      <c r="CS50">
        <v>0</v>
      </c>
      <c r="CT50">
        <v>9</v>
      </c>
      <c r="CU50">
        <v>1</v>
      </c>
      <c r="CV50">
        <v>1</v>
      </c>
      <c r="CW50">
        <v>7</v>
      </c>
      <c r="CX50">
        <v>9</v>
      </c>
      <c r="CY50">
        <v>3</v>
      </c>
      <c r="CZ50">
        <v>0</v>
      </c>
      <c r="DA50">
        <v>7</v>
      </c>
      <c r="DC50">
        <f>((4/11)*100)</f>
        <v>36.363636363636367</v>
      </c>
      <c r="DD50">
        <f>((4/11)*100)</f>
        <v>36.363636363636367</v>
      </c>
      <c r="DE50">
        <f>((6/11)*100)</f>
        <v>54.54545454545454</v>
      </c>
      <c r="DF50">
        <f>((7/13)*100)</f>
        <v>53.846153846153847</v>
      </c>
      <c r="DG50">
        <f>((5/13)*100)</f>
        <v>38.461538461538467</v>
      </c>
      <c r="DH50">
        <f>((4/13)*100)</f>
        <v>30.76923076923077</v>
      </c>
      <c r="DI50">
        <f>((4/12)*100)</f>
        <v>33.333333333333329</v>
      </c>
      <c r="DJ50">
        <f>((5/12)*100)</f>
        <v>41.666666666666671</v>
      </c>
      <c r="DK50">
        <f>((10/12)*100)</f>
        <v>83.333333333333343</v>
      </c>
      <c r="DL50">
        <f>((6/12)*100)</f>
        <v>50</v>
      </c>
      <c r="DM50">
        <f>((3/12)*100)</f>
        <v>25</v>
      </c>
      <c r="DN50">
        <f>((10/12)*100)</f>
        <v>83.333333333333343</v>
      </c>
      <c r="DP50">
        <f>((3/9)*100)</f>
        <v>33.333333333333329</v>
      </c>
      <c r="DQ50">
        <f>((1/9)*100)</f>
        <v>11.111111111111111</v>
      </c>
      <c r="DR50">
        <f>((3/9)*100)</f>
        <v>33.333333333333329</v>
      </c>
      <c r="DS50">
        <f>((3/8)*100)</f>
        <v>37.5</v>
      </c>
      <c r="DT50">
        <f>((1/8)*100)</f>
        <v>12.5</v>
      </c>
      <c r="DU50">
        <f>((0/8)*100)</f>
        <v>0</v>
      </c>
      <c r="DV50">
        <f>((1/9)*100)</f>
        <v>11.111111111111111</v>
      </c>
      <c r="DW50">
        <f>((1/9)*100)</f>
        <v>11.111111111111111</v>
      </c>
      <c r="DX50">
        <f>((7/9)*100)</f>
        <v>77.777777777777786</v>
      </c>
      <c r="DY50">
        <f>((3/9)*100)</f>
        <v>33.333333333333329</v>
      </c>
      <c r="DZ50">
        <f>((0/9)*100)</f>
        <v>0</v>
      </c>
      <c r="EA50">
        <f>((7/9)*100)</f>
        <v>77.777777777777786</v>
      </c>
    </row>
    <row r="51" spans="1:131" x14ac:dyDescent="0.25">
      <c r="A51">
        <v>33.287368000000008</v>
      </c>
      <c r="B51">
        <v>8.4244210000000006</v>
      </c>
      <c r="C51">
        <v>46.582527000000006</v>
      </c>
      <c r="D51">
        <v>10.026263</v>
      </c>
      <c r="E51">
        <v>48.280788000000008</v>
      </c>
      <c r="F51">
        <v>6.4498420000000003</v>
      </c>
      <c r="G51">
        <v>46.871627000000011</v>
      </c>
      <c r="H51">
        <v>10.488526</v>
      </c>
      <c r="L51">
        <f>(12/200)</f>
        <v>0.06</v>
      </c>
      <c r="M51">
        <f>(11/200)</f>
        <v>5.5E-2</v>
      </c>
      <c r="N51">
        <f>(13/200)</f>
        <v>6.5000000000000002E-2</v>
      </c>
      <c r="P51">
        <f>(15/200)</f>
        <v>7.4999999999999997E-2</v>
      </c>
      <c r="Q51">
        <f>(10/200)</f>
        <v>0.05</v>
      </c>
      <c r="R51">
        <f>(12/200)</f>
        <v>0.06</v>
      </c>
      <c r="S51">
        <f>(13/200)</f>
        <v>6.5000000000000002E-2</v>
      </c>
      <c r="V51">
        <f>0.06+0.05</f>
        <v>0.11</v>
      </c>
      <c r="W51">
        <f>0.055+0.06</f>
        <v>0.11499999999999999</v>
      </c>
      <c r="X51">
        <f>0.065+0.065</f>
        <v>0.13</v>
      </c>
      <c r="AA51">
        <f>SQRT((ABS($C$52-$C$51)^2+(ABS($D$52-$D$51)^2)))</f>
        <v>18.731077629737214</v>
      </c>
      <c r="AB51">
        <f>SQRT((ABS($E$52-$E$51)^2+(ABS($F$52-$F$51)^2)))</f>
        <v>16.489005231096414</v>
      </c>
      <c r="AC51">
        <f>SQRT((ABS($G$52-$G$51)^2+(ABS($H$52-$H$51)^2)))</f>
        <v>17.207014644203685</v>
      </c>
      <c r="AK51">
        <f>1/0.11</f>
        <v>9.0909090909090917</v>
      </c>
      <c r="AL51">
        <f>1/0.115</f>
        <v>8.695652173913043</v>
      </c>
      <c r="AM51">
        <f>1/0.13</f>
        <v>7.6923076923076916</v>
      </c>
      <c r="AP51">
        <f t="shared" si="21"/>
        <v>170.28252390670195</v>
      </c>
      <c r="AQ51">
        <f t="shared" si="22"/>
        <v>143.38265418344707</v>
      </c>
      <c r="AR51">
        <f t="shared" si="23"/>
        <v>132.3616511092591</v>
      </c>
      <c r="AW51">
        <f>((0.06/0.11)*100)</f>
        <v>54.54545454545454</v>
      </c>
      <c r="AX51">
        <f>((0.055/0.115)*100)</f>
        <v>47.826086956521735</v>
      </c>
      <c r="AY51">
        <f>((0.065/0.13)*100)</f>
        <v>50</v>
      </c>
      <c r="BB51">
        <f>((0.05/0.11)*100)</f>
        <v>45.45454545454546</v>
      </c>
      <c r="BC51">
        <f>((0.06/0.115)*100)</f>
        <v>52.173913043478258</v>
      </c>
      <c r="BD51">
        <f>((0.065/0.13)*100)</f>
        <v>50</v>
      </c>
      <c r="BF51">
        <f>ABS($B$51-$D$51)</f>
        <v>1.6018419999999995</v>
      </c>
      <c r="BG51">
        <f>ABS($F$51-$H$51)</f>
        <v>4.0386839999999999</v>
      </c>
      <c r="BM51">
        <f>SQRT((ABS($C$51-$G$51)^2+(ABS($D$51-$H$51)^2)))</f>
        <v>0.54522095628194889</v>
      </c>
      <c r="BO51">
        <f>SQRT((ABS($A$51-$G$52)^2+(ABS($B$51-$H$52)^2)))</f>
        <v>4.0769564716678044</v>
      </c>
      <c r="BP51">
        <f>SQRT((ABS($C$51-$E$51)^2+(ABS($D$51-$F$51)^2)))</f>
        <v>3.9591511202986438</v>
      </c>
      <c r="BY51">
        <v>12</v>
      </c>
      <c r="BZ51">
        <v>4</v>
      </c>
      <c r="CA51">
        <v>3</v>
      </c>
      <c r="CB51">
        <v>0</v>
      </c>
      <c r="CC51">
        <v>11</v>
      </c>
      <c r="CD51">
        <v>1</v>
      </c>
      <c r="CE51">
        <v>3</v>
      </c>
      <c r="CF51">
        <v>8</v>
      </c>
      <c r="CG51">
        <v>13</v>
      </c>
      <c r="CH51">
        <v>6</v>
      </c>
      <c r="CI51">
        <v>0</v>
      </c>
      <c r="CJ51">
        <v>8</v>
      </c>
      <c r="CL51">
        <v>15</v>
      </c>
      <c r="CM51">
        <v>7</v>
      </c>
      <c r="CN51">
        <v>5</v>
      </c>
      <c r="CO51">
        <v>8</v>
      </c>
      <c r="CP51">
        <v>10</v>
      </c>
      <c r="CQ51">
        <v>3</v>
      </c>
      <c r="CR51">
        <v>3</v>
      </c>
      <c r="CS51">
        <v>1</v>
      </c>
      <c r="CT51">
        <v>12</v>
      </c>
      <c r="CU51">
        <v>5</v>
      </c>
      <c r="CV51">
        <v>3</v>
      </c>
      <c r="CW51">
        <v>10</v>
      </c>
      <c r="CX51">
        <v>13</v>
      </c>
      <c r="CY51">
        <v>8</v>
      </c>
      <c r="CZ51">
        <v>1</v>
      </c>
      <c r="DA51">
        <v>10</v>
      </c>
      <c r="DF51">
        <f>((4/12)*100)</f>
        <v>33.333333333333329</v>
      </c>
      <c r="DG51">
        <f>((3/12)*100)</f>
        <v>25</v>
      </c>
      <c r="DH51">
        <f>((0/12)*100)</f>
        <v>0</v>
      </c>
      <c r="DI51">
        <f>((1/11)*100)</f>
        <v>9.0909090909090917</v>
      </c>
      <c r="DJ51">
        <f>((3/11)*100)</f>
        <v>27.27272727272727</v>
      </c>
      <c r="DK51">
        <f>((8/11)*100)</f>
        <v>72.727272727272734</v>
      </c>
      <c r="DL51">
        <f>((6/13)*100)</f>
        <v>46.153846153846153</v>
      </c>
      <c r="DM51">
        <f>((0/13)*100)</f>
        <v>0</v>
      </c>
      <c r="DN51">
        <f>((8/13)*100)</f>
        <v>61.53846153846154</v>
      </c>
      <c r="DP51">
        <f>((7/15)*100)</f>
        <v>46.666666666666664</v>
      </c>
      <c r="DQ51">
        <f>((5/15)*100)</f>
        <v>33.333333333333329</v>
      </c>
      <c r="DR51">
        <f>((8/15)*100)</f>
        <v>53.333333333333336</v>
      </c>
      <c r="DS51">
        <f>((3/10)*100)</f>
        <v>30</v>
      </c>
      <c r="DT51">
        <f>((3/10)*100)</f>
        <v>30</v>
      </c>
      <c r="DU51">
        <f>((1/10)*100)</f>
        <v>10</v>
      </c>
      <c r="DV51">
        <f>((5/12)*100)</f>
        <v>41.666666666666671</v>
      </c>
      <c r="DW51">
        <f>((3/12)*100)</f>
        <v>25</v>
      </c>
      <c r="DX51">
        <f>((10/12)*100)</f>
        <v>83.333333333333343</v>
      </c>
      <c r="DY51">
        <f>((8/13)*100)</f>
        <v>61.53846153846154</v>
      </c>
      <c r="DZ51">
        <f>((1/13)*100)</f>
        <v>7.6923076923076925</v>
      </c>
      <c r="EA51">
        <f>((10/13)*100)</f>
        <v>76.923076923076934</v>
      </c>
    </row>
    <row r="52" spans="1:131" x14ac:dyDescent="0.25">
      <c r="C52">
        <v>27.851526000000007</v>
      </c>
      <c r="D52">
        <v>10.079841999999999</v>
      </c>
      <c r="E52">
        <v>31.79194600000001</v>
      </c>
      <c r="F52">
        <v>6.5232109999999999</v>
      </c>
      <c r="G52">
        <v>29.665683000000008</v>
      </c>
      <c r="H52">
        <v>10.296578</v>
      </c>
      <c r="Q52">
        <f>(17/200)</f>
        <v>8.5000000000000006E-2</v>
      </c>
      <c r="BG52">
        <f>ABS($F$52-$H$52)</f>
        <v>3.7733670000000004</v>
      </c>
      <c r="BI52">
        <v>2.4909725000000003</v>
      </c>
      <c r="BJ52">
        <v>2.030789</v>
      </c>
      <c r="BP52">
        <f>SQRT((ABS($C$52-$E$52)^2+(ABS($D$52-$F$52)^2)))</f>
        <v>5.3081572929370715</v>
      </c>
      <c r="CP52">
        <v>17</v>
      </c>
      <c r="CQ52">
        <v>7</v>
      </c>
      <c r="CR52">
        <v>9</v>
      </c>
      <c r="CS52">
        <v>4</v>
      </c>
      <c r="DS52">
        <f>((7/17)*100)</f>
        <v>41.17647058823529</v>
      </c>
      <c r="DT52">
        <f>((9/17)*100)</f>
        <v>52.941176470588239</v>
      </c>
      <c r="DU52">
        <f>((4/17)*100)</f>
        <v>23.52941176470588</v>
      </c>
    </row>
    <row r="53" spans="1:131" x14ac:dyDescent="0.25">
      <c r="A53" t="s">
        <v>22</v>
      </c>
      <c r="B53" t="s">
        <v>22</v>
      </c>
      <c r="C53" t="s">
        <v>22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32CC-86F1-41AB-817B-897B7B71C0E5}">
  <dimension ref="A1:CB1005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3" width="4" bestFit="1" customWidth="1"/>
    <col min="44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307</v>
      </c>
      <c r="BQ1" t="s">
        <v>308</v>
      </c>
      <c r="BR1" t="s">
        <v>309</v>
      </c>
      <c r="BS1" t="s">
        <v>310</v>
      </c>
      <c r="BT1" t="s">
        <v>311</v>
      </c>
      <c r="BU1" t="s">
        <v>312</v>
      </c>
      <c r="BV1" t="s">
        <v>313</v>
      </c>
      <c r="BW1" t="s">
        <v>314</v>
      </c>
      <c r="BX1" t="s">
        <v>315</v>
      </c>
      <c r="BY1" t="s">
        <v>316</v>
      </c>
      <c r="BZ1" t="s">
        <v>317</v>
      </c>
      <c r="CA1" t="s">
        <v>318</v>
      </c>
      <c r="CB1" t="s">
        <v>319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291</v>
      </c>
      <c r="U2">
        <v>170</v>
      </c>
      <c r="X2" t="s">
        <v>279</v>
      </c>
      <c r="Y2" t="s">
        <v>259</v>
      </c>
      <c r="Z2">
        <f>(Z$6/Z$4)*100</f>
        <v>97.058823529411768</v>
      </c>
      <c r="AD2">
        <f>(AD$6/AD$4)*100</f>
        <v>92.972972972972983</v>
      </c>
      <c r="AF2">
        <f>(AF$8/AF$6)*100</f>
        <v>101.08695652173914</v>
      </c>
      <c r="AI2" t="s">
        <v>206</v>
      </c>
      <c r="AJ2">
        <f>COUNTIF($P:$P,0)</f>
        <v>24</v>
      </c>
      <c r="AK2">
        <f>(AJ2/AJ7)*100</f>
        <v>2.42914979757085</v>
      </c>
      <c r="AL2">
        <f>(24/200)</f>
        <v>0.12</v>
      </c>
      <c r="AN2">
        <v>18</v>
      </c>
      <c r="AO2">
        <v>5</v>
      </c>
      <c r="AP2">
        <v>4</v>
      </c>
      <c r="AQ2">
        <v>20</v>
      </c>
      <c r="AR2">
        <v>3</v>
      </c>
      <c r="AT2">
        <f>(($AO$3-$AN$2)/($AN$3-$AN$2))</f>
        <v>0.65217391304347827</v>
      </c>
      <c r="AU2">
        <f>(($AP$3-$AN$2)/($AN$3-$AN$2))</f>
        <v>0.52173913043478259</v>
      </c>
      <c r="AV2">
        <f>(($AQ$2-$AN$2)/($AN$3-$AN$2))</f>
        <v>8.6956521739130432E-2</v>
      </c>
      <c r="AW2">
        <f>(($AN$2-$AO$2)/($AO$3-$AO$2))</f>
        <v>0.4642857142857143</v>
      </c>
      <c r="AX2">
        <f>(($AP$3-$AO$2)/($AO$3-$AO$2))</f>
        <v>0.8928571428571429</v>
      </c>
      <c r="AY2">
        <f>(($AQ$2-$AO$2)/($AO$3-$AO$2))</f>
        <v>0.5357142857142857</v>
      </c>
      <c r="AZ2">
        <f>(($AN$2-$AP$2)/($AP$3-$AP$2))</f>
        <v>0.53846153846153844</v>
      </c>
      <c r="BA2">
        <f>(($AO$2-$AP$2)/($AP$3-$AP$2))</f>
        <v>3.8461538461538464E-2</v>
      </c>
      <c r="BB2">
        <f>(($AQ$2-$AP$2)/($AP$3-$AP$2))</f>
        <v>0.61538461538461542</v>
      </c>
      <c r="BC2">
        <f>(($AN$3-$AQ$2)/($AQ$3-$AQ$2))</f>
        <v>0.84</v>
      </c>
      <c r="BD2">
        <f>(($AO$3-$AQ$2)/($AQ$3-$AQ$2))</f>
        <v>0.52</v>
      </c>
      <c r="BE2">
        <f>(($AP$3-$AQ$2)/($AQ$3-$AQ$2))</f>
        <v>0.4</v>
      </c>
      <c r="BG2" t="s">
        <v>22</v>
      </c>
      <c r="BH2">
        <v>3</v>
      </c>
      <c r="BI2">
        <f>($BH$6-$BH$3)/200</f>
        <v>0.08</v>
      </c>
      <c r="BJ2">
        <f>($BH$42-$BH$2)/200</f>
        <v>1.07</v>
      </c>
      <c r="BK2">
        <f>SUM($BJ:$BJ)</f>
        <v>4.9649999999999999</v>
      </c>
      <c r="BL2" t="s">
        <v>30</v>
      </c>
      <c r="BM2">
        <f>AVERAGE($BI:$BI)</f>
        <v>8.094117647058828E-2</v>
      </c>
      <c r="BN2">
        <f>BK4/BK2</f>
        <v>34.239677744209466</v>
      </c>
      <c r="BQ2">
        <f>1-(($AO$3-$AN$2)/($AN$3-$AN$2))</f>
        <v>0.34782608695652173</v>
      </c>
      <c r="BR2">
        <f>1-(($AP$3-$AN$2)/($AN$3-$AN$2))</f>
        <v>0.47826086956521741</v>
      </c>
      <c r="BS2">
        <f>(($AQ$2-$AN$2)/($AN$3-$AN$2))</f>
        <v>8.6956521739130432E-2</v>
      </c>
      <c r="BT2">
        <f>(($AN$2-$AO$2)/($AO$3-$AO$2))</f>
        <v>0.4642857142857143</v>
      </c>
      <c r="BU2">
        <f>1-(($AP$3-$AO$2)/($AO$3-$AO$2))</f>
        <v>0.1071428571428571</v>
      </c>
      <c r="BV2">
        <f>1-(($AQ$2-$AO$2)/($AO$3-$AO$2))</f>
        <v>0.4642857142857143</v>
      </c>
      <c r="BW2">
        <f>1-(($AN$2-$AP$2)/($AP$3-$AP$2))</f>
        <v>0.46153846153846156</v>
      </c>
      <c r="BX2">
        <f>(($AO$2-$AP$2)/($AP$3-$AP$2))</f>
        <v>3.8461538461538464E-2</v>
      </c>
      <c r="BY2">
        <f>1-(($AQ$2-$AP$2)/($AP$3-$AP$2))</f>
        <v>0.38461538461538458</v>
      </c>
      <c r="BZ2">
        <f>1-(($AN$3-$AQ$2)/($AQ$3-$AQ$2))</f>
        <v>0.16000000000000003</v>
      </c>
      <c r="CA2">
        <f>1-(($AO$3-$AQ$2)/($AQ$3-$AQ$2))</f>
        <v>0.48</v>
      </c>
      <c r="CB2">
        <f>(($AP$3-$AQ$2)/($AQ$3-$AQ$2))</f>
        <v>0.4</v>
      </c>
    </row>
    <row r="3" spans="1:80" x14ac:dyDescent="0.25">
      <c r="A3">
        <v>2</v>
      </c>
      <c r="Q3" t="str">
        <f t="shared" si="0"/>
        <v/>
      </c>
      <c r="R3">
        <v>3</v>
      </c>
      <c r="T3" t="s">
        <v>285</v>
      </c>
      <c r="U3">
        <v>67</v>
      </c>
      <c r="V3">
        <f t="shared" ref="V3:V9" si="1" xml:space="preserve"> (U3/U$2)*100</f>
        <v>39.411764705882355</v>
      </c>
      <c r="X3" t="s">
        <v>279</v>
      </c>
      <c r="Y3" t="s">
        <v>260</v>
      </c>
      <c r="Z3" t="s">
        <v>247</v>
      </c>
      <c r="AB3" t="s">
        <v>279</v>
      </c>
      <c r="AC3" t="str">
        <f>CONCATENATE($R3,$R4,$R5,$R6)</f>
        <v>3214</v>
      </c>
      <c r="AD3" t="s">
        <v>247</v>
      </c>
      <c r="AF3" t="s">
        <v>249</v>
      </c>
      <c r="AI3" t="s">
        <v>207</v>
      </c>
      <c r="AJ3">
        <f>COUNTIF($P:$P,1)</f>
        <v>352</v>
      </c>
      <c r="AK3">
        <f>(AJ3/AJ7)*100</f>
        <v>35.627530364372468</v>
      </c>
      <c r="AL3">
        <f>(352/200)</f>
        <v>1.76</v>
      </c>
      <c r="AN3">
        <v>41</v>
      </c>
      <c r="AO3">
        <v>33</v>
      </c>
      <c r="AP3">
        <v>30</v>
      </c>
      <c r="AQ3">
        <v>45</v>
      </c>
      <c r="AR3">
        <v>217</v>
      </c>
      <c r="AT3">
        <f>(($AO$4-$AN$3)/($AN$4-$AN$3))</f>
        <v>0.75</v>
      </c>
      <c r="AU3">
        <f>(($AP$4-$AN$3)/($AN$4-$AN$3))</f>
        <v>0.45</v>
      </c>
      <c r="AV3">
        <f>(($AQ$3-$AN$3)/($AN$4-$AN$3))</f>
        <v>0.2</v>
      </c>
      <c r="AW3">
        <f>(($AN$3-$AO$3)/($AO$4-$AO$3))</f>
        <v>0.34782608695652173</v>
      </c>
      <c r="AX3">
        <f>(($AP$4-$AO$3)/($AO$4-$AO$3))</f>
        <v>0.73913043478260865</v>
      </c>
      <c r="AY3">
        <f>(($AQ$3-$AO$3)/($AO$4-$AO$3))</f>
        <v>0.52173913043478259</v>
      </c>
      <c r="AZ3">
        <f>(($AN$3-$AP$3)/($AP$4-$AP$3))</f>
        <v>0.55000000000000004</v>
      </c>
      <c r="BA3">
        <f>(($AO$3-$AP$3)/($AP$4-$AP$3))</f>
        <v>0.15</v>
      </c>
      <c r="BB3">
        <f>(($AQ$3-$AP$3)/($AP$4-$AP$3))</f>
        <v>0.75</v>
      </c>
      <c r="BC3">
        <f>(($AN$4-$AQ$3)/($AQ$4-$AQ$3))</f>
        <v>0.69565217391304346</v>
      </c>
      <c r="BD3">
        <f>(($AO$4-$AQ$3)/($AQ$4-$AQ$3))</f>
        <v>0.47826086956521741</v>
      </c>
      <c r="BE3">
        <f>(($AP$4-$AQ$3)/($AQ$4-$AQ$3))</f>
        <v>0.21739130434782608</v>
      </c>
      <c r="BG3">
        <v>3</v>
      </c>
      <c r="BH3">
        <v>4</v>
      </c>
      <c r="BI3">
        <f>($BH$7-$BH$4)/200</f>
        <v>0.125</v>
      </c>
      <c r="BJ3">
        <f>($BH$76-$BH$43)/200</f>
        <v>0.83499999999999996</v>
      </c>
      <c r="BK3" t="s">
        <v>247</v>
      </c>
      <c r="BL3" t="s">
        <v>31</v>
      </c>
      <c r="BM3">
        <f>STDEV($BI:$BI)</f>
        <v>1.5014669703327641E-2</v>
      </c>
      <c r="BQ3">
        <f>1-(($AO$4-$AN$3)/($AN$4-$AN$3))</f>
        <v>0.25</v>
      </c>
      <c r="BR3">
        <f>(($AP$4-$AN$3)/($AN$4-$AN$3))</f>
        <v>0.45</v>
      </c>
      <c r="BS3">
        <f>(($AQ$3-$AN$3)/($AN$4-$AN$3))</f>
        <v>0.2</v>
      </c>
      <c r="BT3">
        <f>(($AN$3-$AO$3)/($AO$4-$AO$3))</f>
        <v>0.34782608695652173</v>
      </c>
      <c r="BU3">
        <f>1-(($AP$4-$AO$3)/($AO$4-$AO$3))</f>
        <v>0.26086956521739135</v>
      </c>
      <c r="BV3">
        <f>1-(($AQ$3-$AO$3)/($AO$4-$AO$3))</f>
        <v>0.47826086956521741</v>
      </c>
      <c r="BW3">
        <f>1-(($AN$3-$AP$3)/($AP$4-$AP$3))</f>
        <v>0.44999999999999996</v>
      </c>
      <c r="BX3">
        <f>(($AO$3-$AP$3)/($AP$4-$AP$3))</f>
        <v>0.15</v>
      </c>
      <c r="BY3">
        <f>1-(($AQ$3-$AP$3)/($AP$4-$AP$3))</f>
        <v>0.25</v>
      </c>
      <c r="BZ3">
        <f>1-(($AN$4-$AQ$3)/($AQ$4-$AQ$3))</f>
        <v>0.30434782608695654</v>
      </c>
      <c r="CA3">
        <f>(($AO$4-$AQ$3)/($AQ$4-$AQ$3))</f>
        <v>0.47826086956521741</v>
      </c>
      <c r="CB3">
        <f>(($AP$4-$AQ$3)/($AQ$4-$AQ$3))</f>
        <v>0.21739130434782608</v>
      </c>
    </row>
    <row r="4" spans="1:80" x14ac:dyDescent="0.25">
      <c r="A4">
        <v>3</v>
      </c>
      <c r="J4">
        <v>235.98903200000001</v>
      </c>
      <c r="K4" t="s">
        <v>22</v>
      </c>
      <c r="Q4" t="str">
        <f t="shared" si="0"/>
        <v/>
      </c>
      <c r="R4">
        <v>2</v>
      </c>
      <c r="T4" t="s">
        <v>286</v>
      </c>
      <c r="U4">
        <v>0</v>
      </c>
      <c r="V4">
        <f t="shared" si="1"/>
        <v>0</v>
      </c>
      <c r="X4" t="s">
        <v>279</v>
      </c>
      <c r="Y4" t="s">
        <v>261</v>
      </c>
      <c r="Z4">
        <v>170</v>
      </c>
      <c r="AD4">
        <f>COUNTIF($R:$R,"1")+COUNTIF($R:$R,"2")+COUNTIF($R:$R,"3")+COUNTIF($R:$R,"4")+COUNTIF($R:$R,"3D")+COUNTIF($R:$R,"4D")</f>
        <v>185</v>
      </c>
      <c r="AF4">
        <f>(AF$10/(AF$8+AF$10))*100</f>
        <v>0</v>
      </c>
      <c r="AI4" t="s">
        <v>208</v>
      </c>
      <c r="AJ4">
        <f>COUNTIF($P:$P,2)</f>
        <v>561</v>
      </c>
      <c r="AK4">
        <f>(AJ4/AJ7)*100</f>
        <v>56.781376518218622</v>
      </c>
      <c r="AL4">
        <f>(561/200)</f>
        <v>2.8050000000000002</v>
      </c>
      <c r="AN4">
        <v>61</v>
      </c>
      <c r="AO4">
        <v>56</v>
      </c>
      <c r="AP4">
        <v>50</v>
      </c>
      <c r="AQ4">
        <v>68</v>
      </c>
      <c r="AR4">
        <v>219</v>
      </c>
      <c r="AT4">
        <f>(($AO$5-$AN$4)/($AN$5-$AN$4))</f>
        <v>0.76190476190476186</v>
      </c>
      <c r="AU4">
        <f>(($AP$5-$AN$4)/($AN$5-$AN$4))</f>
        <v>0.42857142857142855</v>
      </c>
      <c r="AV4">
        <f>(($AQ$4-$AN$4)/($AN$5-$AN$4))</f>
        <v>0.33333333333333331</v>
      </c>
      <c r="AW4">
        <f>(($AN$4-$AO$4)/($AO$5-$AO$4))</f>
        <v>0.23809523809523808</v>
      </c>
      <c r="AX4">
        <f>(($AP$5-$AO$4)/($AO$5-$AO$4))</f>
        <v>0.66666666666666663</v>
      </c>
      <c r="AY4">
        <f>(($AQ$4-$AO$4)/($AO$5-$AO$4))</f>
        <v>0.5714285714285714</v>
      </c>
      <c r="AZ4">
        <f>(($AN$4-$AP$4)/($AP$5-$AP$4))</f>
        <v>0.55000000000000004</v>
      </c>
      <c r="BA4">
        <f>(($AO$4-$AP$4)/($AP$5-$AP$4))</f>
        <v>0.3</v>
      </c>
      <c r="BB4">
        <f>(($AQ$4-$AP$4)/($AP$5-$AP$4))</f>
        <v>0.9</v>
      </c>
      <c r="BC4">
        <f>(($AN$5-$AQ$4)/($AQ$5-$AQ$4))</f>
        <v>0.66666666666666663</v>
      </c>
      <c r="BD4">
        <f>(($AO$5-$AQ$4)/($AQ$5-$AQ$4))</f>
        <v>0.42857142857142855</v>
      </c>
      <c r="BE4">
        <f>(($AP$5-$AQ$4)/($AQ$5-$AQ$4))</f>
        <v>9.5238095238095233E-2</v>
      </c>
      <c r="BG4">
        <v>2</v>
      </c>
      <c r="BH4">
        <v>5</v>
      </c>
      <c r="BI4">
        <f>($BH$8-$BH$5)/200</f>
        <v>7.4999999999999997E-2</v>
      </c>
      <c r="BJ4">
        <f>($BH$114-$BH$77)/200</f>
        <v>0.94499999999999995</v>
      </c>
      <c r="BK4">
        <f>COUNTA($Y:$Y)-1</f>
        <v>170</v>
      </c>
      <c r="BQ4">
        <f>1-(($AO$5-$AN$4)/($AN$5-$AN$4))</f>
        <v>0.23809523809523814</v>
      </c>
      <c r="BR4">
        <f>(($AP$5-$AN$4)/($AN$5-$AN$4))</f>
        <v>0.42857142857142855</v>
      </c>
      <c r="BS4">
        <f>(($AQ$4-$AN$4)/($AN$5-$AN$4))</f>
        <v>0.33333333333333331</v>
      </c>
      <c r="BT4">
        <f>(($AN$4-$AO$4)/($AO$5-$AO$4))</f>
        <v>0.23809523809523808</v>
      </c>
      <c r="BU4">
        <f>1-(($AP$5-$AO$4)/($AO$5-$AO$4))</f>
        <v>0.33333333333333337</v>
      </c>
      <c r="BV4">
        <f>1-(($AQ$4-$AO$4)/($AO$5-$AO$4))</f>
        <v>0.4285714285714286</v>
      </c>
      <c r="BW4">
        <f>1-(($AN$4-$AP$4)/($AP$5-$AP$4))</f>
        <v>0.44999999999999996</v>
      </c>
      <c r="BX4">
        <f>(($AO$4-$AP$4)/($AP$5-$AP$4))</f>
        <v>0.3</v>
      </c>
      <c r="BY4">
        <f>1-(($AQ$4-$AP$4)/($AP$5-$AP$4))</f>
        <v>9.9999999999999978E-2</v>
      </c>
      <c r="BZ4">
        <f>1-(($AN$5-$AQ$4)/($AQ$5-$AQ$4))</f>
        <v>0.33333333333333337</v>
      </c>
      <c r="CA4">
        <f>(($AO$5-$AQ$4)/($AQ$5-$AQ$4))</f>
        <v>0.42857142857142855</v>
      </c>
      <c r="CB4">
        <f>(($AP$5-$AQ$4)/($AQ$5-$AQ$4))</f>
        <v>9.5238095238095233E-2</v>
      </c>
    </row>
    <row r="5" spans="1:80" x14ac:dyDescent="0.25">
      <c r="A5">
        <v>4</v>
      </c>
      <c r="F5">
        <v>229.401927</v>
      </c>
      <c r="G5" s="2">
        <v>3</v>
      </c>
      <c r="P5">
        <v>1</v>
      </c>
      <c r="Q5" t="str">
        <f t="shared" si="0"/>
        <v>3</v>
      </c>
      <c r="R5">
        <v>1</v>
      </c>
      <c r="T5" t="s">
        <v>287</v>
      </c>
      <c r="U5">
        <v>3</v>
      </c>
      <c r="V5">
        <f t="shared" si="1"/>
        <v>1.7647058823529411</v>
      </c>
      <c r="X5" t="s">
        <v>279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51</v>
      </c>
      <c r="AK5">
        <f>(AJ5/AJ7)*100</f>
        <v>5.1619433198380564</v>
      </c>
      <c r="AL5">
        <f>(51/200)</f>
        <v>0.255</v>
      </c>
      <c r="AN5">
        <v>82</v>
      </c>
      <c r="AO5">
        <v>77</v>
      </c>
      <c r="AP5">
        <v>70</v>
      </c>
      <c r="AQ5">
        <v>89</v>
      </c>
      <c r="AR5">
        <v>386</v>
      </c>
      <c r="AT5">
        <f>(($AO$6-$AN$5)/($AN$6-$AN$5))</f>
        <v>0.68181818181818177</v>
      </c>
      <c r="AU5">
        <f>(($AP$6-$AN$5)/($AN$6-$AN$5))</f>
        <v>0.40909090909090912</v>
      </c>
      <c r="AV5">
        <f>(($AQ$5-$AN$5)/($AN$6-$AN$5))</f>
        <v>0.31818181818181818</v>
      </c>
      <c r="AW5">
        <f>(($AN$5-$AO$5)/($AO$6-$AO$5))</f>
        <v>0.25</v>
      </c>
      <c r="AX5">
        <f>(($AP$6-$AO$5)/($AO$6-$AO$5))</f>
        <v>0.7</v>
      </c>
      <c r="AY5">
        <f>(($AQ$5-$AO$5)/($AO$6-$AO$5))</f>
        <v>0.6</v>
      </c>
      <c r="AZ5">
        <f>(($AN$5-$AP$5)/($AP$6-$AP$5))</f>
        <v>0.5714285714285714</v>
      </c>
      <c r="BA5">
        <f>(($AO$5-$AP$5)/($AP$6-$AP$5))</f>
        <v>0.33333333333333331</v>
      </c>
      <c r="BB5">
        <f>(($AQ$5-$AP$5)/($AP$6-$AP$5))</f>
        <v>0.90476190476190477</v>
      </c>
      <c r="BC5">
        <f>(($AN$6-$AQ$5)/($AQ$6-$AQ$5))</f>
        <v>0.68181818181818177</v>
      </c>
      <c r="BD5">
        <f>(($AO$6-$AQ$5)/($AQ$6-$AQ$5))</f>
        <v>0.36363636363636365</v>
      </c>
      <c r="BE5">
        <f>(($AP$6-$AQ$5)/($AQ$6-$AQ$5))</f>
        <v>9.0909090909090912E-2</v>
      </c>
      <c r="BG5">
        <v>1</v>
      </c>
      <c r="BH5">
        <v>18</v>
      </c>
      <c r="BI5">
        <f>($BH$9-$BH$6)/200</f>
        <v>0.105</v>
      </c>
      <c r="BJ5">
        <f>($BH$155-$BH$115)/200</f>
        <v>1.0149999999999999</v>
      </c>
      <c r="BQ5">
        <f>1-(($AO$6-$AN$5)/($AN$6-$AN$5))</f>
        <v>0.31818181818181823</v>
      </c>
      <c r="BR5">
        <f>(($AP$6-$AN$5)/($AN$6-$AN$5))</f>
        <v>0.40909090909090912</v>
      </c>
      <c r="BS5">
        <f>(($AQ$5-$AN$5)/($AN$6-$AN$5))</f>
        <v>0.31818181818181818</v>
      </c>
      <c r="BT5">
        <f>(($AN$5-$AO$5)/($AO$6-$AO$5))</f>
        <v>0.25</v>
      </c>
      <c r="BU5">
        <f>1-(($AP$6-$AO$5)/($AO$6-$AO$5))</f>
        <v>0.30000000000000004</v>
      </c>
      <c r="BV5">
        <f>1-(($AQ$5-$AO$5)/($AO$6-$AO$5))</f>
        <v>0.4</v>
      </c>
      <c r="BW5">
        <f>1-(($AN$5-$AP$5)/($AP$6-$AP$5))</f>
        <v>0.4285714285714286</v>
      </c>
      <c r="BX5">
        <f>(($AO$5-$AP$5)/($AP$6-$AP$5))</f>
        <v>0.33333333333333331</v>
      </c>
      <c r="BY5">
        <f>1-(($AQ$5-$AP$5)/($AP$6-$AP$5))</f>
        <v>9.5238095238095233E-2</v>
      </c>
      <c r="BZ5">
        <f>1-(($AN$6-$AQ$5)/($AQ$6-$AQ$5))</f>
        <v>0.31818181818181823</v>
      </c>
      <c r="CA5">
        <f>(($AO$6-$AQ$5)/($AQ$6-$AQ$5))</f>
        <v>0.36363636363636365</v>
      </c>
      <c r="CB5">
        <f>(($AP$6-$AQ$5)/($AQ$6-$AQ$5))</f>
        <v>9.0909090909090912E-2</v>
      </c>
    </row>
    <row r="6" spans="1:80" x14ac:dyDescent="0.25">
      <c r="A6">
        <v>5</v>
      </c>
      <c r="D6">
        <v>219.25169</v>
      </c>
      <c r="E6" s="3">
        <v>2</v>
      </c>
      <c r="F6">
        <v>229.423608</v>
      </c>
      <c r="G6" s="2">
        <v>3</v>
      </c>
      <c r="P6">
        <v>2</v>
      </c>
      <c r="Q6" t="str">
        <f t="shared" si="0"/>
        <v>23</v>
      </c>
      <c r="R6">
        <v>4</v>
      </c>
      <c r="T6" t="s">
        <v>288</v>
      </c>
      <c r="U6">
        <v>91</v>
      </c>
      <c r="V6">
        <f t="shared" si="1"/>
        <v>53.529411764705884</v>
      </c>
      <c r="X6" t="s">
        <v>279</v>
      </c>
      <c r="Y6" t="s">
        <v>259</v>
      </c>
      <c r="Z6">
        <v>165</v>
      </c>
      <c r="AD6">
        <v>172</v>
      </c>
      <c r="AF6">
        <f>COUNTIF($R:$R,1)+COUNTIF($R:$R,2)</f>
        <v>92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104</v>
      </c>
      <c r="AO6">
        <v>97</v>
      </c>
      <c r="AP6">
        <v>91</v>
      </c>
      <c r="AQ6">
        <v>111</v>
      </c>
      <c r="AR6">
        <v>388</v>
      </c>
      <c r="AT6">
        <f>(($AO$7-$AN$6)/($AN$7-$AN$6))</f>
        <v>0.65217391304347827</v>
      </c>
      <c r="AU6">
        <f>(($AP$7-$AN$6)/($AN$7-$AN$6))</f>
        <v>0.43478260869565216</v>
      </c>
      <c r="AV6">
        <f>(($AQ$6-$AN$6)/($AN$7-$AN$6))</f>
        <v>0.30434782608695654</v>
      </c>
      <c r="AW6">
        <f>(($AN$6-$AO$6)/($AO$7-$AO$6))</f>
        <v>0.31818181818181818</v>
      </c>
      <c r="AX6">
        <f>(($AP$7-$AO$6)/($AO$7-$AO$6))</f>
        <v>0.77272727272727271</v>
      </c>
      <c r="AY6">
        <f>(($AQ$6-$AO$6)/($AO$7-$AO$6))</f>
        <v>0.63636363636363635</v>
      </c>
      <c r="AZ6">
        <f>(($AN$6-$AP$6)/($AP$7-$AP$6))</f>
        <v>0.56521739130434778</v>
      </c>
      <c r="BA6">
        <f>(($AO$6-$AP$6)/($AP$7-$AP$6))</f>
        <v>0.2608695652173913</v>
      </c>
      <c r="BB6">
        <f>(($AQ$6-$AP$6)/($AP$7-$AP$6))</f>
        <v>0.86956521739130432</v>
      </c>
      <c r="BC6">
        <f>(($AN$7-$AQ$6)/($AQ$7-$AQ$6))</f>
        <v>0.76190476190476186</v>
      </c>
      <c r="BD6">
        <f>(($AO$7-$AQ$6)/($AQ$7-$AQ$6))</f>
        <v>0.38095238095238093</v>
      </c>
      <c r="BE6">
        <f>(($AP$7-$AQ$6)/($AQ$7-$AQ$6))</f>
        <v>0.14285714285714285</v>
      </c>
      <c r="BG6">
        <v>4</v>
      </c>
      <c r="BH6">
        <v>20</v>
      </c>
      <c r="BI6">
        <f>($BH$10-$BH$7)/200</f>
        <v>7.4999999999999997E-2</v>
      </c>
      <c r="BJ6">
        <f>($BH$196-$BH$156)/200</f>
        <v>1.1000000000000001</v>
      </c>
      <c r="BQ6">
        <f>1-(($AO$7-$AN$6)/($AN$7-$AN$6))</f>
        <v>0.34782608695652173</v>
      </c>
      <c r="BR6">
        <f>(($AP$7-$AN$6)/($AN$7-$AN$6))</f>
        <v>0.43478260869565216</v>
      </c>
      <c r="BS6">
        <f>(($AQ$6-$AN$6)/($AN$7-$AN$6))</f>
        <v>0.30434782608695654</v>
      </c>
      <c r="BT6">
        <f>(($AN$6-$AO$6)/($AO$7-$AO$6))</f>
        <v>0.31818181818181818</v>
      </c>
      <c r="BU6">
        <f>1-(($AP$7-$AO$6)/($AO$7-$AO$6))</f>
        <v>0.22727272727272729</v>
      </c>
      <c r="BV6">
        <f>1-(($AQ$6-$AO$6)/($AO$7-$AO$6))</f>
        <v>0.36363636363636365</v>
      </c>
      <c r="BW6">
        <f>1-(($AN$6-$AP$6)/($AP$7-$AP$6))</f>
        <v>0.43478260869565222</v>
      </c>
      <c r="BX6">
        <f>(($AO$6-$AP$6)/($AP$7-$AP$6))</f>
        <v>0.2608695652173913</v>
      </c>
      <c r="BY6">
        <f>1-(($AQ$6-$AP$6)/($AP$7-$AP$6))</f>
        <v>0.13043478260869568</v>
      </c>
      <c r="BZ6">
        <f>1-(($AN$7-$AQ$6)/($AQ$7-$AQ$6))</f>
        <v>0.23809523809523814</v>
      </c>
      <c r="CA6">
        <f>(($AO$7-$AQ$6)/($AQ$7-$AQ$6))</f>
        <v>0.38095238095238093</v>
      </c>
      <c r="CB6">
        <f>(($AP$7-$AQ$6)/($AQ$7-$AQ$6))</f>
        <v>0.14285714285714285</v>
      </c>
    </row>
    <row r="7" spans="1:80" x14ac:dyDescent="0.25">
      <c r="A7">
        <v>6</v>
      </c>
      <c r="D7">
        <v>219.21847700000001</v>
      </c>
      <c r="E7" s="3">
        <v>2</v>
      </c>
      <c r="F7">
        <v>229.398202</v>
      </c>
      <c r="G7" s="2">
        <v>3</v>
      </c>
      <c r="P7">
        <v>2</v>
      </c>
      <c r="Q7" t="str">
        <f t="shared" si="0"/>
        <v>23</v>
      </c>
      <c r="R7">
        <v>3</v>
      </c>
      <c r="T7" t="s">
        <v>289</v>
      </c>
      <c r="U7">
        <v>1</v>
      </c>
      <c r="V7">
        <f t="shared" si="1"/>
        <v>0.58823529411764708</v>
      </c>
      <c r="X7" t="s">
        <v>279</v>
      </c>
      <c r="Y7" t="s">
        <v>260</v>
      </c>
      <c r="AB7" t="s">
        <v>279</v>
      </c>
      <c r="AC7" t="str">
        <f>CONCATENATE($R7,$R8,$R9,$R10)</f>
        <v>3214</v>
      </c>
      <c r="AF7" t="s">
        <v>251</v>
      </c>
      <c r="AI7" t="s">
        <v>211</v>
      </c>
      <c r="AJ7">
        <f>COUNT($P:$P)</f>
        <v>988</v>
      </c>
      <c r="AN7">
        <v>127</v>
      </c>
      <c r="AO7">
        <v>119</v>
      </c>
      <c r="AP7">
        <v>114</v>
      </c>
      <c r="AQ7">
        <v>132</v>
      </c>
      <c r="AR7">
        <v>577</v>
      </c>
      <c r="AT7">
        <f>(($AO$8-$AN$7)/($AN$8-$AN$7))</f>
        <v>0.75</v>
      </c>
      <c r="AU7">
        <f>(($AP$8-$AN$7)/($AN$8-$AN$7))</f>
        <v>0.4</v>
      </c>
      <c r="AV7">
        <f>(($AQ$7-$AN$7)/($AN$8-$AN$7))</f>
        <v>0.25</v>
      </c>
      <c r="AW7">
        <f>(($AN$7-$AO$7)/($AO$8-$AO$7))</f>
        <v>0.34782608695652173</v>
      </c>
      <c r="AX7">
        <f>(($AP$8-$AO$7)/($AO$8-$AO$7))</f>
        <v>0.69565217391304346</v>
      </c>
      <c r="AY7">
        <f>(($AQ$7-$AO$7)/($AO$8-$AO$7))</f>
        <v>0.56521739130434778</v>
      </c>
      <c r="AZ7">
        <f>(($AN$7-$AP$7)/($AP$8-$AP$7))</f>
        <v>0.61904761904761907</v>
      </c>
      <c r="BA7">
        <f>(($AO$7-$AP$7)/($AP$8-$AP$7))</f>
        <v>0.23809523809523808</v>
      </c>
      <c r="BB7">
        <f>(($AQ$7-$AP$7)/($AP$8-$AP$7))</f>
        <v>0.8571428571428571</v>
      </c>
      <c r="BC7">
        <f>(($AN$8-$AQ$7)/($AQ$8-$AQ$7))</f>
        <v>0.68181818181818177</v>
      </c>
      <c r="BD7">
        <f>(($AO$8-$AQ$7)/($AQ$8-$AQ$7))</f>
        <v>0.45454545454545453</v>
      </c>
      <c r="BE7">
        <f>(($AP$8-$AQ$7)/($AQ$8-$AQ$7))</f>
        <v>0.13636363636363635</v>
      </c>
      <c r="BG7">
        <v>3</v>
      </c>
      <c r="BH7">
        <v>30</v>
      </c>
      <c r="BI7">
        <f>($BH$11-$BH$8)/200</f>
        <v>8.5000000000000006E-2</v>
      </c>
      <c r="BQ7">
        <f>1-(($AO$8-$AN$7)/($AN$8-$AN$7))</f>
        <v>0.25</v>
      </c>
      <c r="BR7">
        <f>(($AP$8-$AN$7)/($AN$8-$AN$7))</f>
        <v>0.4</v>
      </c>
      <c r="BS7">
        <f>(($AQ$7-$AN$7)/($AN$8-$AN$7))</f>
        <v>0.25</v>
      </c>
      <c r="BT7">
        <f>(($AN$7-$AO$7)/($AO$8-$AO$7))</f>
        <v>0.34782608695652173</v>
      </c>
      <c r="BU7">
        <f>1-(($AP$8-$AO$7)/($AO$8-$AO$7))</f>
        <v>0.30434782608695654</v>
      </c>
      <c r="BV7">
        <f>1-(($AQ$7-$AO$7)/($AO$8-$AO$7))</f>
        <v>0.43478260869565222</v>
      </c>
      <c r="BW7">
        <f>1-(($AN$7-$AP$7)/($AP$8-$AP$7))</f>
        <v>0.38095238095238093</v>
      </c>
      <c r="BX7">
        <f>(($AO$7-$AP$7)/($AP$8-$AP$7))</f>
        <v>0.23809523809523808</v>
      </c>
      <c r="BY7">
        <f>1-(($AQ$7-$AP$7)/($AP$8-$AP$7))</f>
        <v>0.1428571428571429</v>
      </c>
      <c r="BZ7">
        <f>1-(($AN$8-$AQ$7)/($AQ$8-$AQ$7))</f>
        <v>0.31818181818181823</v>
      </c>
      <c r="CA7">
        <f>(($AO$8-$AQ$7)/($AQ$8-$AQ$7))</f>
        <v>0.45454545454545453</v>
      </c>
      <c r="CB7">
        <f>(($AP$8-$AQ$7)/($AQ$8-$AQ$7))</f>
        <v>0.13636363636363635</v>
      </c>
    </row>
    <row r="8" spans="1:80" x14ac:dyDescent="0.25">
      <c r="A8">
        <v>7</v>
      </c>
      <c r="D8">
        <v>219.23485400000001</v>
      </c>
      <c r="E8" s="3">
        <v>2</v>
      </c>
      <c r="F8">
        <v>229.37289699999999</v>
      </c>
      <c r="G8" s="2">
        <v>3</v>
      </c>
      <c r="P8">
        <v>2</v>
      </c>
      <c r="Q8" t="str">
        <f t="shared" si="0"/>
        <v>23</v>
      </c>
      <c r="R8">
        <v>2</v>
      </c>
      <c r="T8" t="s">
        <v>290</v>
      </c>
      <c r="U8">
        <v>3</v>
      </c>
      <c r="V8">
        <f t="shared" si="1"/>
        <v>1.7647058823529411</v>
      </c>
      <c r="X8" t="s">
        <v>279</v>
      </c>
      <c r="Y8" t="s">
        <v>261</v>
      </c>
      <c r="AF8">
        <f>COUNTIF($R:$R,3)+COUNTIF($R:$R,4)</f>
        <v>93</v>
      </c>
      <c r="AN8">
        <v>147</v>
      </c>
      <c r="AO8">
        <v>142</v>
      </c>
      <c r="AP8">
        <v>135</v>
      </c>
      <c r="AQ8">
        <v>154</v>
      </c>
      <c r="AR8">
        <v>579</v>
      </c>
      <c r="AT8">
        <f>(($AO$9-$AN$8)/($AN$9-$AN$8))</f>
        <v>0.7142857142857143</v>
      </c>
      <c r="AU8">
        <f>(($AP$9-$AN$8)/($AN$9-$AN$8))</f>
        <v>0.38095238095238093</v>
      </c>
      <c r="AV8">
        <f>(($AQ$8-$AN$8)/($AN$9-$AN$8))</f>
        <v>0.33333333333333331</v>
      </c>
      <c r="AW8">
        <f>(($AN$8-$AO$8)/($AO$9-$AO$8))</f>
        <v>0.25</v>
      </c>
      <c r="AX8">
        <f>(($AP$9-$AO$8)/($AO$9-$AO$8))</f>
        <v>0.65</v>
      </c>
      <c r="AY8">
        <f>(($AQ$8-$AO$8)/($AO$9-$AO$8))</f>
        <v>0.6</v>
      </c>
      <c r="AZ8">
        <f>(($AN$8-$AP$8)/($AP$9-$AP$8))</f>
        <v>0.6</v>
      </c>
      <c r="BA8">
        <f>(($AO$8-$AP$8)/($AP$9-$AP$8))</f>
        <v>0.35</v>
      </c>
      <c r="BB8">
        <f>(($AQ$8-$AP$8)/($AP$9-$AP$8))</f>
        <v>0.95</v>
      </c>
      <c r="BC8">
        <f>(($AN$9-$AQ$8)/($AQ$9-$AQ$8))</f>
        <v>0.66666666666666663</v>
      </c>
      <c r="BD8">
        <f>(($AO$9-$AQ$8)/($AQ$9-$AQ$8))</f>
        <v>0.38095238095238093</v>
      </c>
      <c r="BE8">
        <f>(($AP$9-$AQ$8)/($AQ$9-$AQ$8))</f>
        <v>4.7619047619047616E-2</v>
      </c>
      <c r="BG8">
        <v>2</v>
      </c>
      <c r="BH8">
        <v>33</v>
      </c>
      <c r="BI8">
        <f>($BH$12-$BH$9)/200</f>
        <v>7.4999999999999997E-2</v>
      </c>
      <c r="BQ8">
        <f>1-(($AO$9-$AN$8)/($AN$9-$AN$8))</f>
        <v>0.2857142857142857</v>
      </c>
      <c r="BR8">
        <f>(($AP$9-$AN$8)/($AN$9-$AN$8))</f>
        <v>0.38095238095238093</v>
      </c>
      <c r="BS8">
        <f>(($AQ$8-$AN$8)/($AN$9-$AN$8))</f>
        <v>0.33333333333333331</v>
      </c>
      <c r="BT8">
        <f>(($AN$8-$AO$8)/($AO$9-$AO$8))</f>
        <v>0.25</v>
      </c>
      <c r="BU8">
        <f>1-(($AP$9-$AO$8)/($AO$9-$AO$8))</f>
        <v>0.35</v>
      </c>
      <c r="BV8">
        <f>1-(($AQ$8-$AO$8)/($AO$9-$AO$8))</f>
        <v>0.4</v>
      </c>
      <c r="BW8">
        <f>1-(($AN$8-$AP$8)/($AP$9-$AP$8))</f>
        <v>0.4</v>
      </c>
      <c r="BX8">
        <f>(($AO$8-$AP$8)/($AP$9-$AP$8))</f>
        <v>0.35</v>
      </c>
      <c r="BY8">
        <f>1-(($AQ$8-$AP$8)/($AP$9-$AP$8))</f>
        <v>5.0000000000000044E-2</v>
      </c>
      <c r="BZ8">
        <f>1-(($AN$9-$AQ$8)/($AQ$9-$AQ$8))</f>
        <v>0.33333333333333337</v>
      </c>
      <c r="CA8">
        <f>(($AO$9-$AQ$8)/($AQ$9-$AQ$8))</f>
        <v>0.38095238095238093</v>
      </c>
      <c r="CB8">
        <f>(($AP$9-$AQ$8)/($AQ$9-$AQ$8))</f>
        <v>4.7619047619047616E-2</v>
      </c>
    </row>
    <row r="9" spans="1:80" x14ac:dyDescent="0.25">
      <c r="A9">
        <v>8</v>
      </c>
      <c r="D9">
        <v>219.263679</v>
      </c>
      <c r="E9" s="3">
        <v>2</v>
      </c>
      <c r="F9">
        <v>229.376214</v>
      </c>
      <c r="G9" s="2">
        <v>3</v>
      </c>
      <c r="P9">
        <v>2</v>
      </c>
      <c r="Q9" t="str">
        <f t="shared" si="0"/>
        <v>23</v>
      </c>
      <c r="R9">
        <v>1</v>
      </c>
      <c r="T9" t="s">
        <v>281</v>
      </c>
      <c r="U9">
        <v>5</v>
      </c>
      <c r="V9">
        <f t="shared" si="1"/>
        <v>2.9411764705882351</v>
      </c>
      <c r="X9" t="s">
        <v>279</v>
      </c>
      <c r="Y9" t="s">
        <v>262</v>
      </c>
      <c r="AF9" t="s">
        <v>252</v>
      </c>
      <c r="AN9">
        <v>168</v>
      </c>
      <c r="AO9">
        <v>162</v>
      </c>
      <c r="AP9">
        <v>155</v>
      </c>
      <c r="AQ9">
        <v>175</v>
      </c>
      <c r="AR9">
        <v>782</v>
      </c>
      <c r="AT9">
        <f>(($AO$10-$AN$9)/($AN$10-$AN$9))</f>
        <v>0.75</v>
      </c>
      <c r="AU9">
        <f>(($AP$10-$AN$9)/($AN$10-$AN$9))</f>
        <v>0.45</v>
      </c>
      <c r="AV9">
        <f>(($AQ$9-$AN$9)/($AN$10-$AN$9))</f>
        <v>0.35</v>
      </c>
      <c r="AW9">
        <f>(($AN$9-$AO$9)/($AO$10-$AO$9))</f>
        <v>0.2857142857142857</v>
      </c>
      <c r="AX9">
        <f>(($AP$10-$AO$9)/($AO$10-$AO$9))</f>
        <v>0.7142857142857143</v>
      </c>
      <c r="AY9">
        <f>(($AQ$9-$AO$9)/($AO$10-$AO$9))</f>
        <v>0.61904761904761907</v>
      </c>
      <c r="AZ9">
        <f>(($AN$9-$AP$9)/($AP$10-$AP$9))</f>
        <v>0.59090909090909094</v>
      </c>
      <c r="BA9">
        <f>(($AO$9-$AP$9)/($AP$10-$AP$9))</f>
        <v>0.31818181818181818</v>
      </c>
      <c r="BB9">
        <f>(($AQ$9-$AP$9)/($AP$10-$AP$9))</f>
        <v>0.90909090909090906</v>
      </c>
      <c r="BC9">
        <f>(($AN$10-$AQ$9)/($AQ$10-$AQ$9))</f>
        <v>0.56521739130434778</v>
      </c>
      <c r="BD9">
        <f>(($AO$10-$AQ$9)/($AQ$10-$AQ$9))</f>
        <v>0.34782608695652173</v>
      </c>
      <c r="BE9">
        <f>(($AP$10-$AQ$9)/($AQ$10-$AQ$9))</f>
        <v>8.6956521739130432E-2</v>
      </c>
      <c r="BG9">
        <v>1</v>
      </c>
      <c r="BH9">
        <v>41</v>
      </c>
      <c r="BI9">
        <f>($BH$13-$BH$10)/200</f>
        <v>0.08</v>
      </c>
      <c r="BQ9">
        <f>1-(($AO$10-$AN$9)/($AN$10-$AN$9))</f>
        <v>0.25</v>
      </c>
      <c r="BR9">
        <f>(($AP$10-$AN$9)/($AN$10-$AN$9))</f>
        <v>0.45</v>
      </c>
      <c r="BS9">
        <f>(($AQ$9-$AN$9)/($AN$10-$AN$9))</f>
        <v>0.35</v>
      </c>
      <c r="BT9">
        <f>(($AN$9-$AO$9)/($AO$10-$AO$9))</f>
        <v>0.2857142857142857</v>
      </c>
      <c r="BU9">
        <f>1-(($AP$10-$AO$9)/($AO$10-$AO$9))</f>
        <v>0.2857142857142857</v>
      </c>
      <c r="BV9">
        <f>1-(($AQ$9-$AO$9)/($AO$10-$AO$9))</f>
        <v>0.38095238095238093</v>
      </c>
      <c r="BW9">
        <f>1-(($AN$9-$AP$9)/($AP$10-$AP$9))</f>
        <v>0.40909090909090906</v>
      </c>
      <c r="BX9">
        <f>(($AO$9-$AP$9)/($AP$10-$AP$9))</f>
        <v>0.31818181818181818</v>
      </c>
      <c r="BY9">
        <f>1-(($AQ$9-$AP$9)/($AP$10-$AP$9))</f>
        <v>9.0909090909090939E-2</v>
      </c>
      <c r="BZ9">
        <f>1-(($AN$10-$AQ$9)/($AQ$10-$AQ$9))</f>
        <v>0.43478260869565222</v>
      </c>
      <c r="CA9">
        <f>(($AO$10-$AQ$9)/($AQ$10-$AQ$9))</f>
        <v>0.34782608695652173</v>
      </c>
      <c r="CB9">
        <f>(($AP$10-$AQ$9)/($AQ$10-$AQ$9))</f>
        <v>8.6956521739130432E-2</v>
      </c>
    </row>
    <row r="10" spans="1:80" x14ac:dyDescent="0.25">
      <c r="A10">
        <v>9</v>
      </c>
      <c r="D10">
        <v>219.280158</v>
      </c>
      <c r="E10" s="3">
        <v>2</v>
      </c>
      <c r="F10">
        <v>229.39075399999999</v>
      </c>
      <c r="G10" s="2">
        <v>3</v>
      </c>
      <c r="P10">
        <v>2</v>
      </c>
      <c r="Q10" t="str">
        <f t="shared" si="0"/>
        <v>23</v>
      </c>
      <c r="R10">
        <v>4</v>
      </c>
      <c r="X10" t="s">
        <v>279</v>
      </c>
      <c r="Y10" t="s">
        <v>259</v>
      </c>
      <c r="AF10">
        <v>0</v>
      </c>
      <c r="AN10">
        <v>188</v>
      </c>
      <c r="AO10">
        <v>183</v>
      </c>
      <c r="AP10">
        <v>177</v>
      </c>
      <c r="AQ10">
        <v>198</v>
      </c>
      <c r="AR10">
        <v>784</v>
      </c>
      <c r="AT10">
        <f>(($AO$11-$AN$10)/($AN$11-$AN$10))</f>
        <v>0.66666666666666663</v>
      </c>
      <c r="AU10">
        <f>(($AP$11-$AN$10)/($AN$11-$AN$10))</f>
        <v>0.5</v>
      </c>
      <c r="AV10">
        <f>(($AQ$10-$AN$10)/($AN$11-$AN$10))</f>
        <v>0.41666666666666669</v>
      </c>
      <c r="AW10">
        <f>(($AN$10-$AO$10)/($AO$11-$AO$10))</f>
        <v>0.23809523809523808</v>
      </c>
      <c r="AX10">
        <f>(($AP$11-$AO$10)/($AO$11-$AO$10))</f>
        <v>0.80952380952380953</v>
      </c>
      <c r="AY10">
        <f>(($AQ$10-$AO$10)/($AO$11-$AO$10))</f>
        <v>0.7142857142857143</v>
      </c>
      <c r="AZ10">
        <f>(($AN$10-$AP$10)/($AP$11-$AP$10))</f>
        <v>0.47826086956521741</v>
      </c>
      <c r="BA10">
        <f>(($AO$10-$AP$10)/($AP$11-$AP$10))</f>
        <v>0.2608695652173913</v>
      </c>
      <c r="BB10">
        <f>(($AQ$10-$AP$10)/($AP$11-$AP$10))</f>
        <v>0.91304347826086951</v>
      </c>
      <c r="BG10">
        <v>4</v>
      </c>
      <c r="BH10">
        <v>45</v>
      </c>
      <c r="BI10">
        <f>($BH$14-$BH$11)/200</f>
        <v>0.09</v>
      </c>
      <c r="BQ10">
        <f>1-(($AO$11-$AN$10)/($AN$11-$AN$10))</f>
        <v>0.33333333333333337</v>
      </c>
      <c r="BR10">
        <f>(($AP$11-$AN$10)/($AN$11-$AN$10))</f>
        <v>0.5</v>
      </c>
      <c r="BS10">
        <f>(($AQ$10-$AN$10)/($AN$11-$AN$10))</f>
        <v>0.41666666666666669</v>
      </c>
      <c r="BT10">
        <f>(($AN$10-$AO$10)/($AO$11-$AO$10))</f>
        <v>0.23809523809523808</v>
      </c>
      <c r="BU10">
        <f>1-(($AP$11-$AO$10)/($AO$11-$AO$10))</f>
        <v>0.19047619047619047</v>
      </c>
      <c r="BV10">
        <f>1-(($AQ$10-$AO$10)/($AO$11-$AO$10))</f>
        <v>0.2857142857142857</v>
      </c>
      <c r="BW10">
        <f>(($AN$10-$AP$10)/($AP$11-$AP$10))</f>
        <v>0.47826086956521741</v>
      </c>
      <c r="BX10">
        <f>(($AO$10-$AP$10)/($AP$11-$AP$10))</f>
        <v>0.2608695652173913</v>
      </c>
      <c r="BY10">
        <f>1-(($AQ$10-$AP$10)/($AP$11-$AP$10))</f>
        <v>8.6956521739130488E-2</v>
      </c>
    </row>
    <row r="11" spans="1:80" x14ac:dyDescent="0.25">
      <c r="A11">
        <v>10</v>
      </c>
      <c r="D11">
        <v>219.27138299999999</v>
      </c>
      <c r="E11" s="3">
        <v>2</v>
      </c>
      <c r="F11">
        <v>229.44126</v>
      </c>
      <c r="G11" s="2">
        <v>3</v>
      </c>
      <c r="P11">
        <v>2</v>
      </c>
      <c r="Q11" t="str">
        <f t="shared" si="0"/>
        <v>23</v>
      </c>
      <c r="R11">
        <v>3</v>
      </c>
      <c r="X11" t="s">
        <v>279</v>
      </c>
      <c r="Y11" t="s">
        <v>260</v>
      </c>
      <c r="AB11" t="s">
        <v>279</v>
      </c>
      <c r="AC11" t="str">
        <f>CONCATENATE($R11,$R12,$R13,$R14)</f>
        <v>3214</v>
      </c>
      <c r="AF11" t="s">
        <v>253</v>
      </c>
      <c r="AN11">
        <v>212</v>
      </c>
      <c r="AO11">
        <v>204</v>
      </c>
      <c r="AP11">
        <v>200</v>
      </c>
      <c r="AQ11">
        <v>234</v>
      </c>
      <c r="AR11">
        <v>1004</v>
      </c>
      <c r="BG11">
        <v>3</v>
      </c>
      <c r="BH11">
        <v>50</v>
      </c>
      <c r="BI11">
        <f>($BH$15-$BH$12)/200</f>
        <v>7.0000000000000007E-2</v>
      </c>
    </row>
    <row r="12" spans="1:80" x14ac:dyDescent="0.25">
      <c r="A12">
        <v>11</v>
      </c>
      <c r="D12">
        <v>219.24398600000001</v>
      </c>
      <c r="E12" s="3">
        <v>2</v>
      </c>
      <c r="F12">
        <v>229.417283</v>
      </c>
      <c r="G12" s="2">
        <v>3</v>
      </c>
      <c r="P12">
        <v>2</v>
      </c>
      <c r="Q12" t="str">
        <f t="shared" si="0"/>
        <v>23</v>
      </c>
      <c r="R12">
        <v>2</v>
      </c>
      <c r="X12" t="s">
        <v>279</v>
      </c>
      <c r="Y12" t="s">
        <v>261</v>
      </c>
      <c r="AF12">
        <v>0</v>
      </c>
      <c r="AN12">
        <v>228</v>
      </c>
      <c r="AO12">
        <v>220</v>
      </c>
      <c r="AP12">
        <v>237</v>
      </c>
      <c r="AQ12">
        <v>256</v>
      </c>
      <c r="BG12">
        <v>2</v>
      </c>
      <c r="BH12">
        <v>56</v>
      </c>
      <c r="BI12">
        <f>($BH$16-$BH$13)/200</f>
        <v>0.08</v>
      </c>
    </row>
    <row r="13" spans="1:80" x14ac:dyDescent="0.25">
      <c r="A13">
        <v>12</v>
      </c>
      <c r="D13">
        <v>219.275362</v>
      </c>
      <c r="E13" s="3">
        <v>2</v>
      </c>
      <c r="F13">
        <v>229.384885</v>
      </c>
      <c r="G13" s="2">
        <v>3</v>
      </c>
      <c r="P13">
        <v>2</v>
      </c>
      <c r="Q13" t="str">
        <f t="shared" si="0"/>
        <v>23</v>
      </c>
      <c r="R13">
        <v>1</v>
      </c>
      <c r="X13" t="s">
        <v>279</v>
      </c>
      <c r="Y13" t="s">
        <v>262</v>
      </c>
      <c r="AF13" t="s">
        <v>254</v>
      </c>
      <c r="AN13">
        <v>250</v>
      </c>
      <c r="AO13">
        <v>247</v>
      </c>
      <c r="AP13">
        <v>257</v>
      </c>
      <c r="AQ13">
        <v>277</v>
      </c>
      <c r="AT13">
        <f>(($AO$13-$AN$12)/($AN$13-$AN$12))</f>
        <v>0.86363636363636365</v>
      </c>
      <c r="AU13">
        <f>(($AP$12-$AN$12)/($AN$13-$AN$12))</f>
        <v>0.40909090909090912</v>
      </c>
      <c r="AV13">
        <f>(($AQ$11-$AN$12)/($AN$13-$AN$12))</f>
        <v>0.27272727272727271</v>
      </c>
      <c r="AW13">
        <f>(($AN$12-$AO$12)/($AO$13-$AO$12))</f>
        <v>0.29629629629629628</v>
      </c>
      <c r="AX13">
        <f>(($AP$12-$AO$12)/($AO$13-$AO$12))</f>
        <v>0.62962962962962965</v>
      </c>
      <c r="AY13">
        <f>(($AQ$11-$AO$12)/($AO$13-$AO$12))</f>
        <v>0.51851851851851849</v>
      </c>
      <c r="AZ13">
        <f>(($AN$13-$AP$12)/($AP$13-$AP$12))</f>
        <v>0.65</v>
      </c>
      <c r="BA13">
        <f>(($AO$13-$AP$12)/($AP$13-$AP$12))</f>
        <v>0.5</v>
      </c>
      <c r="BB13">
        <f>(($AQ$12-$AP$12)/($AP$13-$AP$12))</f>
        <v>0.95</v>
      </c>
      <c r="BC13">
        <f>(($AN$13-$AQ$11)/($AQ$12-$AQ$11))</f>
        <v>0.72727272727272729</v>
      </c>
      <c r="BD13">
        <f>(($AO$13-$AQ$11)/($AQ$12-$AQ$11))</f>
        <v>0.59090909090909094</v>
      </c>
      <c r="BE13">
        <f>(($AP$12-$AQ$11)/($AQ$12-$AQ$11))</f>
        <v>0.13636363636363635</v>
      </c>
      <c r="BG13">
        <v>1</v>
      </c>
      <c r="BH13">
        <v>61</v>
      </c>
      <c r="BI13">
        <f>($BH$17-$BH$14)/200</f>
        <v>7.0000000000000007E-2</v>
      </c>
      <c r="BQ13">
        <f>1-(($AO$13-$AN$12)/($AN$13-$AN$12))</f>
        <v>0.13636363636363635</v>
      </c>
      <c r="BR13">
        <f>(($AP$12-$AN$12)/($AN$13-$AN$12))</f>
        <v>0.40909090909090912</v>
      </c>
      <c r="BS13">
        <f>(($AQ$11-$AN$12)/($AN$13-$AN$12))</f>
        <v>0.27272727272727271</v>
      </c>
      <c r="BT13">
        <f>(($AN$12-$AO$12)/($AO$13-$AO$12))</f>
        <v>0.29629629629629628</v>
      </c>
      <c r="BU13">
        <f>1-(($AP$12-$AO$12)/($AO$13-$AO$12))</f>
        <v>0.37037037037037035</v>
      </c>
      <c r="BV13">
        <f>1-(($AQ$11-$AO$12)/($AO$13-$AO$12))</f>
        <v>0.48148148148148151</v>
      </c>
      <c r="BW13">
        <f>1-(($AN$13-$AP$12)/($AP$13-$AP$12))</f>
        <v>0.35</v>
      </c>
      <c r="BX13">
        <f>(($AO$13-$AP$12)/($AP$13-$AP$12))</f>
        <v>0.5</v>
      </c>
      <c r="BY13">
        <f>1-(($AQ$12-$AP$12)/($AP$13-$AP$12))</f>
        <v>5.0000000000000044E-2</v>
      </c>
      <c r="BZ13">
        <f>1-(($AN$13-$AQ$11)/($AQ$12-$AQ$11))</f>
        <v>0.27272727272727271</v>
      </c>
      <c r="CA13">
        <f>1-(($AO$13-$AQ$11)/($AQ$12-$AQ$11))</f>
        <v>0.40909090909090906</v>
      </c>
      <c r="CB13">
        <f>(($AP$12-$AQ$11)/($AQ$12-$AQ$11))</f>
        <v>0.13636363636363635</v>
      </c>
    </row>
    <row r="14" spans="1:80" x14ac:dyDescent="0.25">
      <c r="A14">
        <v>13</v>
      </c>
      <c r="D14">
        <v>219.27903499999999</v>
      </c>
      <c r="E14" s="3">
        <v>2</v>
      </c>
      <c r="F14">
        <v>229.38866099999998</v>
      </c>
      <c r="G14" s="2">
        <v>3</v>
      </c>
      <c r="P14">
        <v>2</v>
      </c>
      <c r="Q14" t="str">
        <f t="shared" si="0"/>
        <v>23</v>
      </c>
      <c r="R14">
        <v>4</v>
      </c>
      <c r="X14" t="s">
        <v>279</v>
      </c>
      <c r="Y14" t="s">
        <v>259</v>
      </c>
      <c r="AF14">
        <v>0</v>
      </c>
      <c r="AN14">
        <v>270</v>
      </c>
      <c r="AO14">
        <v>267</v>
      </c>
      <c r="AP14">
        <v>278</v>
      </c>
      <c r="AQ14">
        <v>297</v>
      </c>
      <c r="AT14">
        <f>(($AO$14-$AN$13)/($AN$14-$AN$13))</f>
        <v>0.85</v>
      </c>
      <c r="AU14">
        <f>(($AP$13-$AN$13)/($AN$14-$AN$13))</f>
        <v>0.35</v>
      </c>
      <c r="AV14">
        <f>(($AQ$12-$AN$13)/($AN$14-$AN$13))</f>
        <v>0.3</v>
      </c>
      <c r="AW14">
        <f>(($AN$13-$AO$13)/($AO$14-$AO$13))</f>
        <v>0.15</v>
      </c>
      <c r="AX14">
        <f>(($AP$13-$AO$13)/($AO$14-$AO$13))</f>
        <v>0.5</v>
      </c>
      <c r="AY14">
        <f>(($AQ$12-$AO$13)/($AO$14-$AO$13))</f>
        <v>0.45</v>
      </c>
      <c r="AZ14">
        <f>(($AN$14-$AP$13)/($AP$14-$AP$13))</f>
        <v>0.61904761904761907</v>
      </c>
      <c r="BA14">
        <f>(($AO$14-$AP$13)/($AP$14-$AP$13))</f>
        <v>0.47619047619047616</v>
      </c>
      <c r="BB14">
        <f>(($AQ$13-$AP$13)/($AP$14-$AP$13))</f>
        <v>0.95238095238095233</v>
      </c>
      <c r="BC14">
        <f>(($AN$14-$AQ$12)/($AQ$13-$AQ$12))</f>
        <v>0.66666666666666663</v>
      </c>
      <c r="BD14">
        <f>(($AO$14-$AQ$12)/($AQ$13-$AQ$12))</f>
        <v>0.52380952380952384</v>
      </c>
      <c r="BE14">
        <f>(($AP$13-$AQ$12)/($AQ$13-$AQ$12))</f>
        <v>4.7619047619047616E-2</v>
      </c>
      <c r="BG14">
        <v>4</v>
      </c>
      <c r="BH14">
        <v>68</v>
      </c>
      <c r="BI14">
        <f>($BH$18-$BH$15)/200</f>
        <v>9.5000000000000001E-2</v>
      </c>
      <c r="BQ14">
        <f>1-(($AO$14-$AN$13)/($AN$14-$AN$13))</f>
        <v>0.15000000000000002</v>
      </c>
      <c r="BR14">
        <f>(($AP$13-$AN$13)/($AN$14-$AN$13))</f>
        <v>0.35</v>
      </c>
      <c r="BS14">
        <f>(($AQ$12-$AN$13)/($AN$14-$AN$13))</f>
        <v>0.3</v>
      </c>
      <c r="BT14">
        <f>(($AN$13-$AO$13)/($AO$14-$AO$13))</f>
        <v>0.15</v>
      </c>
      <c r="BU14">
        <f>(($AP$13-$AO$13)/($AO$14-$AO$13))</f>
        <v>0.5</v>
      </c>
      <c r="BV14">
        <f>(($AQ$12-$AO$13)/($AO$14-$AO$13))</f>
        <v>0.45</v>
      </c>
      <c r="BW14">
        <f>1-(($AN$14-$AP$13)/($AP$14-$AP$13))</f>
        <v>0.38095238095238093</v>
      </c>
      <c r="BX14">
        <f>(($AO$14-$AP$13)/($AP$14-$AP$13))</f>
        <v>0.47619047619047616</v>
      </c>
      <c r="BY14">
        <f>1-(($AQ$13-$AP$13)/($AP$14-$AP$13))</f>
        <v>4.7619047619047672E-2</v>
      </c>
      <c r="BZ14">
        <f>1-(($AN$14-$AQ$12)/($AQ$13-$AQ$12))</f>
        <v>0.33333333333333337</v>
      </c>
      <c r="CA14">
        <f>1-(($AO$14-$AQ$12)/($AQ$13-$AQ$12))</f>
        <v>0.47619047619047616</v>
      </c>
      <c r="CB14">
        <f>(($AP$13-$AQ$12)/($AQ$13-$AQ$12))</f>
        <v>4.7619047619047616E-2</v>
      </c>
    </row>
    <row r="15" spans="1:80" x14ac:dyDescent="0.25">
      <c r="A15">
        <v>14</v>
      </c>
      <c r="D15">
        <v>219.29066800000001</v>
      </c>
      <c r="E15" s="3">
        <v>2</v>
      </c>
      <c r="F15">
        <v>229.42901699999999</v>
      </c>
      <c r="G15" s="2">
        <v>3</v>
      </c>
      <c r="P15">
        <v>2</v>
      </c>
      <c r="Q15" t="str">
        <f t="shared" si="0"/>
        <v>23</v>
      </c>
      <c r="R15">
        <v>3</v>
      </c>
      <c r="X15" t="s">
        <v>279</v>
      </c>
      <c r="Y15" t="s">
        <v>260</v>
      </c>
      <c r="AB15" t="s">
        <v>279</v>
      </c>
      <c r="AC15" t="str">
        <f>CONCATENATE($R15,$R16,$R17,$R18)</f>
        <v>3214</v>
      </c>
      <c r="AF15" t="s">
        <v>255</v>
      </c>
      <c r="AN15">
        <v>290</v>
      </c>
      <c r="AO15">
        <v>286</v>
      </c>
      <c r="AP15">
        <v>298</v>
      </c>
      <c r="AQ15">
        <v>317</v>
      </c>
      <c r="AT15">
        <f>(($AO$15-$AN$14)/($AN$15-$AN$14))</f>
        <v>0.8</v>
      </c>
      <c r="AU15">
        <f>(($AP$14-$AN$14)/($AN$15-$AN$14))</f>
        <v>0.4</v>
      </c>
      <c r="AV15">
        <f>(($AQ$13-$AN$14)/($AN$15-$AN$14))</f>
        <v>0.35</v>
      </c>
      <c r="AW15">
        <f>(($AN$14-$AO$14)/($AO$15-$AO$14))</f>
        <v>0.15789473684210525</v>
      </c>
      <c r="AX15">
        <f>(($AP$14-$AO$14)/($AO$15-$AO$14))</f>
        <v>0.57894736842105265</v>
      </c>
      <c r="AY15">
        <f>(($AQ$13-$AO$14)/($AO$15-$AO$14))</f>
        <v>0.52631578947368418</v>
      </c>
      <c r="AZ15">
        <f>(($AN$15-$AP$14)/($AP$15-$AP$14))</f>
        <v>0.6</v>
      </c>
      <c r="BA15">
        <f>(($AO$15-$AP$14)/($AP$15-$AP$14))</f>
        <v>0.4</v>
      </c>
      <c r="BB15">
        <f>(($AQ$14-$AP$14)/($AP$15-$AP$14))</f>
        <v>0.95</v>
      </c>
      <c r="BC15">
        <f>(($AN$15-$AQ$13)/($AQ$14-$AQ$13))</f>
        <v>0.65</v>
      </c>
      <c r="BD15">
        <f>(($AO$15-$AQ$13)/($AQ$14-$AQ$13))</f>
        <v>0.45</v>
      </c>
      <c r="BE15">
        <f>(($AP$14-$AQ$13)/($AQ$14-$AQ$13))</f>
        <v>0.05</v>
      </c>
      <c r="BG15">
        <v>3</v>
      </c>
      <c r="BH15">
        <v>70</v>
      </c>
      <c r="BI15">
        <f>($BH$19-$BH$16)/200</f>
        <v>7.0000000000000007E-2</v>
      </c>
      <c r="BQ15">
        <f>1-(($AO$15-$AN$14)/($AN$15-$AN$14))</f>
        <v>0.19999999999999996</v>
      </c>
      <c r="BR15">
        <f>(($AP$14-$AN$14)/($AN$15-$AN$14))</f>
        <v>0.4</v>
      </c>
      <c r="BS15">
        <f>(($AQ$13-$AN$14)/($AN$15-$AN$14))</f>
        <v>0.35</v>
      </c>
      <c r="BT15">
        <f>(($AN$14-$AO$14)/($AO$15-$AO$14))</f>
        <v>0.15789473684210525</v>
      </c>
      <c r="BU15">
        <f>1-(($AP$14-$AO$14)/($AO$15-$AO$14))</f>
        <v>0.42105263157894735</v>
      </c>
      <c r="BV15">
        <f>1-(($AQ$13-$AO$14)/($AO$15-$AO$14))</f>
        <v>0.47368421052631582</v>
      </c>
      <c r="BW15">
        <f>1-(($AN$15-$AP$14)/($AP$15-$AP$14))</f>
        <v>0.4</v>
      </c>
      <c r="BX15">
        <f>(($AO$15-$AP$14)/($AP$15-$AP$14))</f>
        <v>0.4</v>
      </c>
      <c r="BY15">
        <f>1-(($AQ$14-$AP$14)/($AP$15-$AP$14))</f>
        <v>5.0000000000000044E-2</v>
      </c>
      <c r="BZ15">
        <f>1-(($AN$15-$AQ$13)/($AQ$14-$AQ$13))</f>
        <v>0.35</v>
      </c>
      <c r="CA15">
        <f>(($AO$15-$AQ$13)/($AQ$14-$AQ$13))</f>
        <v>0.45</v>
      </c>
      <c r="CB15">
        <f>(($AP$14-$AQ$13)/($AQ$14-$AQ$13))</f>
        <v>0.05</v>
      </c>
    </row>
    <row r="16" spans="1:80" x14ac:dyDescent="0.25">
      <c r="A16">
        <v>15</v>
      </c>
      <c r="D16">
        <v>219.253782</v>
      </c>
      <c r="E16" s="3">
        <v>2</v>
      </c>
      <c r="F16">
        <v>229.401927</v>
      </c>
      <c r="G16" s="2">
        <v>3</v>
      </c>
      <c r="P16">
        <v>2</v>
      </c>
      <c r="Q16" t="str">
        <f t="shared" si="0"/>
        <v>23</v>
      </c>
      <c r="R16">
        <v>2</v>
      </c>
      <c r="X16" t="s">
        <v>279</v>
      </c>
      <c r="Y16" t="s">
        <v>261</v>
      </c>
      <c r="AF16">
        <v>0</v>
      </c>
      <c r="AN16">
        <v>311</v>
      </c>
      <c r="AO16">
        <v>305</v>
      </c>
      <c r="AP16">
        <v>318</v>
      </c>
      <c r="AQ16">
        <v>338</v>
      </c>
      <c r="AT16">
        <f>(($AO$16-$AN$15)/($AN$16-$AN$15))</f>
        <v>0.7142857142857143</v>
      </c>
      <c r="AU16">
        <f>(($AP$15-$AN$15)/($AN$16-$AN$15))</f>
        <v>0.38095238095238093</v>
      </c>
      <c r="AV16">
        <f>(($AQ$14-$AN$15)/($AN$16-$AN$15))</f>
        <v>0.33333333333333331</v>
      </c>
      <c r="AW16">
        <f>(($AN$15-$AO$15)/($AO$16-$AO$15))</f>
        <v>0.21052631578947367</v>
      </c>
      <c r="AX16">
        <f>(($AP$15-$AO$15)/($AO$16-$AO$15))</f>
        <v>0.63157894736842102</v>
      </c>
      <c r="AY16">
        <f>(($AQ$14-$AO$15)/($AO$16-$AO$15))</f>
        <v>0.57894736842105265</v>
      </c>
      <c r="AZ16">
        <f>(($AN$16-$AP$15)/($AP$16-$AP$15))</f>
        <v>0.65</v>
      </c>
      <c r="BA16">
        <f>(($AO$16-$AP$15)/($AP$16-$AP$15))</f>
        <v>0.35</v>
      </c>
      <c r="BB16">
        <f>(($AQ$15-$AP$15)/($AP$16-$AP$15))</f>
        <v>0.95</v>
      </c>
      <c r="BC16">
        <f>(($AN$16-$AQ$14)/($AQ$15-$AQ$14))</f>
        <v>0.7</v>
      </c>
      <c r="BD16">
        <f>(($AO$16-$AQ$14)/($AQ$15-$AQ$14))</f>
        <v>0.4</v>
      </c>
      <c r="BE16">
        <f>(($AP$15-$AQ$14)/($AQ$15-$AQ$14))</f>
        <v>0.05</v>
      </c>
      <c r="BG16">
        <v>2</v>
      </c>
      <c r="BH16">
        <v>77</v>
      </c>
      <c r="BI16">
        <f>($BH$20-$BH$17)/200</f>
        <v>7.4999999999999997E-2</v>
      </c>
      <c r="BQ16">
        <f>1-(($AO$16-$AN$15)/($AN$16-$AN$15))</f>
        <v>0.2857142857142857</v>
      </c>
      <c r="BR16">
        <f>(($AP$15-$AN$15)/($AN$16-$AN$15))</f>
        <v>0.38095238095238093</v>
      </c>
      <c r="BS16">
        <f>(($AQ$14-$AN$15)/($AN$16-$AN$15))</f>
        <v>0.33333333333333331</v>
      </c>
      <c r="BT16">
        <f>(($AN$15-$AO$15)/($AO$16-$AO$15))</f>
        <v>0.21052631578947367</v>
      </c>
      <c r="BU16">
        <f>1-(($AP$15-$AO$15)/($AO$16-$AO$15))</f>
        <v>0.36842105263157898</v>
      </c>
      <c r="BV16">
        <f>1-(($AQ$14-$AO$15)/($AO$16-$AO$15))</f>
        <v>0.42105263157894735</v>
      </c>
      <c r="BW16">
        <f>1-(($AN$16-$AP$15)/($AP$16-$AP$15))</f>
        <v>0.35</v>
      </c>
      <c r="BX16">
        <f>(($AO$16-$AP$15)/($AP$16-$AP$15))</f>
        <v>0.35</v>
      </c>
      <c r="BY16">
        <f>1-(($AQ$15-$AP$15)/($AP$16-$AP$15))</f>
        <v>5.0000000000000044E-2</v>
      </c>
      <c r="BZ16">
        <f>1-(($AN$16-$AQ$14)/($AQ$15-$AQ$14))</f>
        <v>0.30000000000000004</v>
      </c>
      <c r="CA16">
        <f>(($AO$16-$AQ$14)/($AQ$15-$AQ$14))</f>
        <v>0.4</v>
      </c>
      <c r="CB16">
        <f>(($AP$15-$AQ$14)/($AQ$15-$AQ$14))</f>
        <v>0.05</v>
      </c>
    </row>
    <row r="17" spans="1:80" x14ac:dyDescent="0.25">
      <c r="A17">
        <v>16</v>
      </c>
      <c r="D17">
        <v>219.26199500000001</v>
      </c>
      <c r="E17" s="3">
        <v>2</v>
      </c>
      <c r="P17">
        <v>1</v>
      </c>
      <c r="Q17" t="str">
        <f t="shared" si="0"/>
        <v>2</v>
      </c>
      <c r="R17">
        <v>1</v>
      </c>
      <c r="X17" t="s">
        <v>279</v>
      </c>
      <c r="Y17" t="s">
        <v>262</v>
      </c>
      <c r="AF17" t="s">
        <v>256</v>
      </c>
      <c r="AN17">
        <v>332</v>
      </c>
      <c r="AO17">
        <v>327</v>
      </c>
      <c r="AP17">
        <v>340</v>
      </c>
      <c r="AQ17">
        <v>359</v>
      </c>
      <c r="AT17">
        <f>(($AO$17-$AN$16)/($AN$17-$AN$16))</f>
        <v>0.76190476190476186</v>
      </c>
      <c r="AU17">
        <f>(($AP$16-$AN$16)/($AN$17-$AN$16))</f>
        <v>0.33333333333333331</v>
      </c>
      <c r="AV17">
        <f>(($AQ$15-$AN$16)/($AN$17-$AN$16))</f>
        <v>0.2857142857142857</v>
      </c>
      <c r="AW17">
        <f>(($AN$16-$AO$16)/($AO$17-$AO$16))</f>
        <v>0.27272727272727271</v>
      </c>
      <c r="AX17">
        <f>(($AP$16-$AO$16)/($AO$17-$AO$16))</f>
        <v>0.59090909090909094</v>
      </c>
      <c r="AY17">
        <f>(($AQ$15-$AO$16)/($AO$17-$AO$16))</f>
        <v>0.54545454545454541</v>
      </c>
      <c r="AZ17">
        <f>(($AN$17-$AP$16)/($AP$17-$AP$16))</f>
        <v>0.63636363636363635</v>
      </c>
      <c r="BA17">
        <f>(($AO$17-$AP$16)/($AP$17-$AP$16))</f>
        <v>0.40909090909090912</v>
      </c>
      <c r="BB17">
        <f>(($AQ$16-$AP$16)/($AP$17-$AP$16))</f>
        <v>0.90909090909090906</v>
      </c>
      <c r="BC17">
        <f>(($AN$17-$AQ$15)/($AQ$16-$AQ$15))</f>
        <v>0.7142857142857143</v>
      </c>
      <c r="BD17">
        <f>(($AO$17-$AQ$15)/($AQ$16-$AQ$15))</f>
        <v>0.47619047619047616</v>
      </c>
      <c r="BE17">
        <f>(($AP$16-$AQ$15)/($AQ$16-$AQ$15))</f>
        <v>4.7619047619047616E-2</v>
      </c>
      <c r="BG17">
        <v>1</v>
      </c>
      <c r="BH17">
        <v>82</v>
      </c>
      <c r="BI17">
        <f>($BH$21-$BH$18)/200</f>
        <v>7.4999999999999997E-2</v>
      </c>
      <c r="BQ17">
        <f>1-(($AO$17-$AN$16)/($AN$17-$AN$16))</f>
        <v>0.23809523809523814</v>
      </c>
      <c r="BR17">
        <f>(($AP$16-$AN$16)/($AN$17-$AN$16))</f>
        <v>0.33333333333333331</v>
      </c>
      <c r="BS17">
        <f>(($AQ$15-$AN$16)/($AN$17-$AN$16))</f>
        <v>0.2857142857142857</v>
      </c>
      <c r="BT17">
        <f>(($AN$16-$AO$16)/($AO$17-$AO$16))</f>
        <v>0.27272727272727271</v>
      </c>
      <c r="BU17">
        <f>1-(($AP$16-$AO$16)/($AO$17-$AO$16))</f>
        <v>0.40909090909090906</v>
      </c>
      <c r="BV17">
        <f>1-(($AQ$15-$AO$16)/($AO$17-$AO$16))</f>
        <v>0.45454545454545459</v>
      </c>
      <c r="BW17">
        <f>1-(($AN$17-$AP$16)/($AP$17-$AP$16))</f>
        <v>0.36363636363636365</v>
      </c>
      <c r="BX17">
        <f>(($AO$17-$AP$16)/($AP$17-$AP$16))</f>
        <v>0.40909090909090912</v>
      </c>
      <c r="BY17">
        <f>1-(($AQ$16-$AP$16)/($AP$17-$AP$16))</f>
        <v>9.0909090909090939E-2</v>
      </c>
      <c r="BZ17">
        <f>1-(($AN$17-$AQ$15)/($AQ$16-$AQ$15))</f>
        <v>0.2857142857142857</v>
      </c>
      <c r="CA17">
        <f>(($AO$17-$AQ$15)/($AQ$16-$AQ$15))</f>
        <v>0.47619047619047616</v>
      </c>
      <c r="CB17">
        <f>(($AP$16-$AQ$15)/($AQ$16-$AQ$15))</f>
        <v>4.7619047619047616E-2</v>
      </c>
    </row>
    <row r="18" spans="1:80" x14ac:dyDescent="0.25">
      <c r="A18">
        <v>17</v>
      </c>
      <c r="D18">
        <v>219.25169</v>
      </c>
      <c r="E18" s="3">
        <v>2</v>
      </c>
      <c r="P18">
        <v>1</v>
      </c>
      <c r="Q18" t="str">
        <f t="shared" si="0"/>
        <v>2</v>
      </c>
      <c r="R18">
        <v>4</v>
      </c>
      <c r="X18" t="s">
        <v>279</v>
      </c>
      <c r="Y18" t="s">
        <v>259</v>
      </c>
      <c r="AF18">
        <v>0</v>
      </c>
      <c r="AN18">
        <v>352</v>
      </c>
      <c r="AO18">
        <v>346</v>
      </c>
      <c r="AP18">
        <v>362</v>
      </c>
      <c r="AQ18">
        <v>380</v>
      </c>
      <c r="AT18">
        <f>(($AO$18-$AN$17)/($AN$18-$AN$17))</f>
        <v>0.7</v>
      </c>
      <c r="AU18">
        <f>(($AP$17-$AN$17)/($AN$18-$AN$17))</f>
        <v>0.4</v>
      </c>
      <c r="AV18">
        <f>(($AQ$16-$AN$17)/($AN$18-$AN$17))</f>
        <v>0.3</v>
      </c>
      <c r="AW18">
        <f>(($AN$17-$AO$17)/($AO$18-$AO$17))</f>
        <v>0.26315789473684209</v>
      </c>
      <c r="AX18">
        <f>(($AP$17-$AO$17)/($AO$18-$AO$17))</f>
        <v>0.68421052631578949</v>
      </c>
      <c r="AY18">
        <f>(($AQ$16-$AO$17)/($AO$18-$AO$17))</f>
        <v>0.57894736842105265</v>
      </c>
      <c r="AZ18">
        <f>(($AN$18-$AP$17)/($AP$18-$AP$17))</f>
        <v>0.54545454545454541</v>
      </c>
      <c r="BA18">
        <f>(($AO$18-$AP$17)/($AP$18-$AP$17))</f>
        <v>0.27272727272727271</v>
      </c>
      <c r="BB18">
        <f>(($AQ$17-$AP$17)/($AP$18-$AP$17))</f>
        <v>0.86363636363636365</v>
      </c>
      <c r="BC18">
        <f>(($AN$18-$AQ$16)/($AQ$17-$AQ$16))</f>
        <v>0.66666666666666663</v>
      </c>
      <c r="BD18">
        <f>(($AO$18-$AQ$16)/($AQ$17-$AQ$16))</f>
        <v>0.38095238095238093</v>
      </c>
      <c r="BE18">
        <f>(($AP$17-$AQ$16)/($AQ$17-$AQ$16))</f>
        <v>9.5238095238095233E-2</v>
      </c>
      <c r="BG18">
        <v>4</v>
      </c>
      <c r="BH18">
        <v>89</v>
      </c>
      <c r="BI18">
        <f>($BH$22-$BH$19)/200</f>
        <v>0.1</v>
      </c>
      <c r="BQ18">
        <f>1-(($AO$18-$AN$17)/($AN$18-$AN$17))</f>
        <v>0.30000000000000004</v>
      </c>
      <c r="BR18">
        <f>(($AP$17-$AN$17)/($AN$18-$AN$17))</f>
        <v>0.4</v>
      </c>
      <c r="BS18">
        <f>(($AQ$16-$AN$17)/($AN$18-$AN$17))</f>
        <v>0.3</v>
      </c>
      <c r="BT18">
        <f>(($AN$17-$AO$17)/($AO$18-$AO$17))</f>
        <v>0.26315789473684209</v>
      </c>
      <c r="BU18">
        <f>1-(($AP$17-$AO$17)/($AO$18-$AO$17))</f>
        <v>0.31578947368421051</v>
      </c>
      <c r="BV18">
        <f>1-(($AQ$16-$AO$17)/($AO$18-$AO$17))</f>
        <v>0.42105263157894735</v>
      </c>
      <c r="BW18">
        <f>1-(($AN$18-$AP$17)/($AP$18-$AP$17))</f>
        <v>0.45454545454545459</v>
      </c>
      <c r="BX18">
        <f>(($AO$18-$AP$17)/($AP$18-$AP$17))</f>
        <v>0.27272727272727271</v>
      </c>
      <c r="BY18">
        <f>1-(($AQ$17-$AP$17)/($AP$18-$AP$17))</f>
        <v>0.13636363636363635</v>
      </c>
      <c r="BZ18">
        <f>1-(($AN$18-$AQ$16)/($AQ$17-$AQ$16))</f>
        <v>0.33333333333333337</v>
      </c>
      <c r="CA18">
        <f>(($AO$18-$AQ$16)/($AQ$17-$AQ$16))</f>
        <v>0.38095238095238093</v>
      </c>
      <c r="CB18">
        <f>(($AP$17-$AQ$16)/($AQ$17-$AQ$16))</f>
        <v>9.5238095238095233E-2</v>
      </c>
    </row>
    <row r="19" spans="1:80" x14ac:dyDescent="0.25">
      <c r="A19">
        <v>18</v>
      </c>
      <c r="B19">
        <v>210.246363</v>
      </c>
      <c r="C19" s="4">
        <v>1</v>
      </c>
      <c r="P19">
        <v>1</v>
      </c>
      <c r="Q19" t="str">
        <f t="shared" si="0"/>
        <v>1</v>
      </c>
      <c r="R19">
        <v>3</v>
      </c>
      <c r="X19" t="s">
        <v>279</v>
      </c>
      <c r="Y19" t="s">
        <v>260</v>
      </c>
      <c r="AB19" t="s">
        <v>279</v>
      </c>
      <c r="AC19" t="str">
        <f>CONCATENATE($R19,$R20,$R21,$R22)</f>
        <v>3214</v>
      </c>
      <c r="AF19" t="s">
        <v>257</v>
      </c>
      <c r="AG19" t="s">
        <v>258</v>
      </c>
      <c r="AN19">
        <v>374</v>
      </c>
      <c r="AO19">
        <v>367</v>
      </c>
      <c r="AP19">
        <v>385</v>
      </c>
      <c r="AQ19">
        <v>403</v>
      </c>
      <c r="AT19">
        <f>(($AO$19-$AN$18)/($AN$19-$AN$18))</f>
        <v>0.68181818181818177</v>
      </c>
      <c r="AU19">
        <f>(($AP$18-$AN$18)/($AN$19-$AN$18))</f>
        <v>0.45454545454545453</v>
      </c>
      <c r="AV19">
        <f>(($AQ$17-$AN$18)/($AN$19-$AN$18))</f>
        <v>0.31818181818181818</v>
      </c>
      <c r="AW19">
        <f>(($AN$18-$AO$18)/($AO$19-$AO$18))</f>
        <v>0.2857142857142857</v>
      </c>
      <c r="AX19">
        <f>(($AP$18-$AO$18)/($AO$19-$AO$18))</f>
        <v>0.76190476190476186</v>
      </c>
      <c r="AY19">
        <f>(($AQ$17-$AO$18)/($AO$19-$AO$18))</f>
        <v>0.61904761904761907</v>
      </c>
      <c r="AZ19">
        <f>(($AN$19-$AP$18)/($AP$19-$AP$18))</f>
        <v>0.52173913043478259</v>
      </c>
      <c r="BA19">
        <f>(($AO$19-$AP$18)/($AP$19-$AP$18))</f>
        <v>0.21739130434782608</v>
      </c>
      <c r="BB19">
        <f>(($AQ$18-$AP$18)/($AP$19-$AP$18))</f>
        <v>0.78260869565217395</v>
      </c>
      <c r="BC19">
        <f>(($AN$19-$AQ$17)/($AQ$18-$AQ$17))</f>
        <v>0.7142857142857143</v>
      </c>
      <c r="BD19">
        <f>(($AO$19-$AQ$17)/($AQ$18-$AQ$17))</f>
        <v>0.38095238095238093</v>
      </c>
      <c r="BE19">
        <f>(($AP$18-$AQ$17)/($AQ$18-$AQ$17))</f>
        <v>0.14285714285714285</v>
      </c>
      <c r="BG19">
        <v>3</v>
      </c>
      <c r="BH19">
        <v>91</v>
      </c>
      <c r="BI19">
        <f>($BH$23-$BH$20)/200</f>
        <v>8.5000000000000006E-2</v>
      </c>
      <c r="BQ19">
        <f>1-(($AO$19-$AN$18)/($AN$19-$AN$18))</f>
        <v>0.31818181818181823</v>
      </c>
      <c r="BR19">
        <f>(($AP$18-$AN$18)/($AN$19-$AN$18))</f>
        <v>0.45454545454545453</v>
      </c>
      <c r="BS19">
        <f>(($AQ$17-$AN$18)/($AN$19-$AN$18))</f>
        <v>0.31818181818181818</v>
      </c>
      <c r="BT19">
        <f>(($AN$18-$AO$18)/($AO$19-$AO$18))</f>
        <v>0.2857142857142857</v>
      </c>
      <c r="BU19">
        <f>1-(($AP$18-$AO$18)/($AO$19-$AO$18))</f>
        <v>0.23809523809523814</v>
      </c>
      <c r="BV19">
        <f>1-(($AQ$17-$AO$18)/($AO$19-$AO$18))</f>
        <v>0.38095238095238093</v>
      </c>
      <c r="BW19">
        <f>1-(($AN$19-$AP$18)/($AP$19-$AP$18))</f>
        <v>0.47826086956521741</v>
      </c>
      <c r="BX19">
        <f>(($AO$19-$AP$18)/($AP$19-$AP$18))</f>
        <v>0.21739130434782608</v>
      </c>
      <c r="BY19">
        <f>1-(($AQ$18-$AP$18)/($AP$19-$AP$18))</f>
        <v>0.21739130434782605</v>
      </c>
      <c r="BZ19">
        <f>1-(($AN$19-$AQ$17)/($AQ$18-$AQ$17))</f>
        <v>0.2857142857142857</v>
      </c>
      <c r="CA19">
        <f>(($AO$19-$AQ$17)/($AQ$18-$AQ$17))</f>
        <v>0.38095238095238093</v>
      </c>
      <c r="CB19">
        <f>(($AP$18-$AQ$17)/($AQ$18-$AQ$17))</f>
        <v>0.14285714285714285</v>
      </c>
    </row>
    <row r="20" spans="1:80" x14ac:dyDescent="0.25">
      <c r="A20">
        <v>19</v>
      </c>
      <c r="B20">
        <v>210.160956</v>
      </c>
      <c r="C20" s="4">
        <v>1</v>
      </c>
      <c r="P20">
        <v>1</v>
      </c>
      <c r="Q20" t="str">
        <f t="shared" si="0"/>
        <v>1</v>
      </c>
      <c r="R20">
        <v>2</v>
      </c>
      <c r="X20" t="s">
        <v>279</v>
      </c>
      <c r="Y20" t="s">
        <v>261</v>
      </c>
      <c r="AF20">
        <v>0</v>
      </c>
      <c r="AG20">
        <v>0</v>
      </c>
      <c r="AN20">
        <v>401</v>
      </c>
      <c r="AO20">
        <v>389</v>
      </c>
      <c r="AP20">
        <v>389</v>
      </c>
      <c r="AQ20">
        <v>427</v>
      </c>
      <c r="BG20">
        <v>2</v>
      </c>
      <c r="BH20">
        <v>97</v>
      </c>
      <c r="BI20">
        <f>($BH$24-$BH$21)/200</f>
        <v>7.4999999999999997E-2</v>
      </c>
    </row>
    <row r="21" spans="1:80" x14ac:dyDescent="0.25">
      <c r="A21">
        <v>20</v>
      </c>
      <c r="B21">
        <v>210.22307000000001</v>
      </c>
      <c r="C21" s="4">
        <v>1</v>
      </c>
      <c r="H21">
        <v>218.90298300000001</v>
      </c>
      <c r="I21" s="5">
        <v>4</v>
      </c>
      <c r="P21">
        <v>2</v>
      </c>
      <c r="Q21" t="str">
        <f t="shared" si="0"/>
        <v>14</v>
      </c>
      <c r="R21">
        <v>1</v>
      </c>
      <c r="X21" t="s">
        <v>279</v>
      </c>
      <c r="Y21" t="s">
        <v>262</v>
      </c>
      <c r="AF21">
        <v>0</v>
      </c>
      <c r="AG21">
        <v>0</v>
      </c>
      <c r="AN21">
        <v>422</v>
      </c>
      <c r="AO21">
        <v>414</v>
      </c>
      <c r="AP21">
        <v>410</v>
      </c>
      <c r="AQ21">
        <v>449</v>
      </c>
      <c r="BG21">
        <v>1</v>
      </c>
      <c r="BH21">
        <v>104</v>
      </c>
      <c r="BI21">
        <f>($BH$25-$BH$22)/200</f>
        <v>0.08</v>
      </c>
    </row>
    <row r="22" spans="1:80" x14ac:dyDescent="0.25">
      <c r="A22">
        <v>21</v>
      </c>
      <c r="B22">
        <v>210.21343100000001</v>
      </c>
      <c r="C22" s="4">
        <v>1</v>
      </c>
      <c r="H22">
        <v>218.84589499999998</v>
      </c>
      <c r="I22" s="5">
        <v>4</v>
      </c>
      <c r="P22">
        <v>2</v>
      </c>
      <c r="Q22" t="str">
        <f t="shared" si="0"/>
        <v>14</v>
      </c>
      <c r="R22">
        <v>4</v>
      </c>
      <c r="X22" t="s">
        <v>279</v>
      </c>
      <c r="Y22" t="s">
        <v>259</v>
      </c>
      <c r="AF22">
        <v>0</v>
      </c>
      <c r="AG22">
        <v>0</v>
      </c>
      <c r="AN22">
        <v>442</v>
      </c>
      <c r="AO22">
        <v>440</v>
      </c>
      <c r="AP22">
        <v>429</v>
      </c>
      <c r="AQ22">
        <v>470</v>
      </c>
      <c r="AT22">
        <f>(($AO$21-$AN$20)/($AN$21-$AN$20))</f>
        <v>0.61904761904761907</v>
      </c>
      <c r="AU22">
        <f>(($AP$21-$AN$20)/($AN$21-$AN$20))</f>
        <v>0.42857142857142855</v>
      </c>
      <c r="AV22">
        <f>(($AQ$19-$AN$20)/($AN$21-$AN$20))</f>
        <v>9.5238095238095233E-2</v>
      </c>
      <c r="AW22">
        <f>(($AN$20-$AO$20)/($AO$21-$AO$20))</f>
        <v>0.48</v>
      </c>
      <c r="AX22">
        <f>(($AP$20-$AO$20)/($AO$21-$AO$20))</f>
        <v>0</v>
      </c>
      <c r="AY22">
        <f>(($AQ$19-$AO$20)/($AO$21-$AO$20))</f>
        <v>0.56000000000000005</v>
      </c>
      <c r="AZ22">
        <f>(($AN$20-$AP$20)/($AP$21-$AP$20))</f>
        <v>0.5714285714285714</v>
      </c>
      <c r="BA22">
        <f>(($AO$20-$AP$20)/($AP$21-$AP$20))</f>
        <v>0</v>
      </c>
      <c r="BB22">
        <f>(($AQ$19-$AP$20)/($AP$21-$AP$20))</f>
        <v>0.66666666666666663</v>
      </c>
      <c r="BC22">
        <f>(($AN$21-$AQ$19)/($AQ$20-$AQ$19))</f>
        <v>0.79166666666666663</v>
      </c>
      <c r="BD22">
        <f>(($AO$21-$AQ$19)/($AQ$20-$AQ$19))</f>
        <v>0.45833333333333331</v>
      </c>
      <c r="BE22">
        <f>(($AP$21-$AQ$19)/($AQ$20-$AQ$19))</f>
        <v>0.29166666666666669</v>
      </c>
      <c r="BG22">
        <v>4</v>
      </c>
      <c r="BH22">
        <v>111</v>
      </c>
      <c r="BI22">
        <f>($BH$26-$BH$23)/200</f>
        <v>0.09</v>
      </c>
      <c r="BQ22">
        <f>1-(($AO$21-$AN$20)/($AN$21-$AN$20))</f>
        <v>0.38095238095238093</v>
      </c>
      <c r="BR22">
        <f>(($AP$21-$AN$20)/($AN$21-$AN$20))</f>
        <v>0.42857142857142855</v>
      </c>
      <c r="BS22">
        <f>(($AQ$19-$AN$20)/($AN$21-$AN$20))</f>
        <v>9.5238095238095233E-2</v>
      </c>
      <c r="BT22">
        <f>(($AN$20-$AO$20)/($AO$21-$AO$20))</f>
        <v>0.48</v>
      </c>
      <c r="BU22">
        <f>(($AP$20-$AO$20)/($AO$21-$AO$20))</f>
        <v>0</v>
      </c>
      <c r="BV22">
        <f>1-(($AQ$19-$AO$20)/($AO$21-$AO$20))</f>
        <v>0.43999999999999995</v>
      </c>
      <c r="BW22">
        <f>1-(($AN$20-$AP$20)/($AP$21-$AP$20))</f>
        <v>0.4285714285714286</v>
      </c>
      <c r="BX22">
        <f>(($AO$20-$AP$20)/($AP$21-$AP$20))</f>
        <v>0</v>
      </c>
      <c r="BY22">
        <f>1-(($AQ$19-$AP$20)/($AP$21-$AP$20))</f>
        <v>0.33333333333333337</v>
      </c>
      <c r="BZ22">
        <f>1-(($AN$21-$AQ$19)/($AQ$20-$AQ$19))</f>
        <v>0.20833333333333337</v>
      </c>
      <c r="CA22">
        <f>(($AO$21-$AQ$19)/($AQ$20-$AQ$19))</f>
        <v>0.45833333333333331</v>
      </c>
      <c r="CB22">
        <f>(($AP$21-$AQ$19)/($AQ$20-$AQ$19))</f>
        <v>0.29166666666666669</v>
      </c>
    </row>
    <row r="23" spans="1:80" x14ac:dyDescent="0.25">
      <c r="A23">
        <v>22</v>
      </c>
      <c r="B23">
        <v>210.224459</v>
      </c>
      <c r="C23" s="4">
        <v>1</v>
      </c>
      <c r="H23">
        <v>218.84854799999999</v>
      </c>
      <c r="I23" s="5">
        <v>4</v>
      </c>
      <c r="P23">
        <v>2</v>
      </c>
      <c r="Q23" t="str">
        <f t="shared" si="0"/>
        <v>14</v>
      </c>
      <c r="R23">
        <v>3</v>
      </c>
      <c r="X23" t="s">
        <v>279</v>
      </c>
      <c r="Y23" t="s">
        <v>260</v>
      </c>
      <c r="AB23" t="s">
        <v>279</v>
      </c>
      <c r="AC23" t="str">
        <f>CONCATENATE($R23,$R24,$R25,$R26)</f>
        <v>3214</v>
      </c>
      <c r="AF23">
        <v>0</v>
      </c>
      <c r="AG23">
        <v>0</v>
      </c>
      <c r="AN23">
        <v>463</v>
      </c>
      <c r="AO23">
        <v>459</v>
      </c>
      <c r="AP23">
        <v>450</v>
      </c>
      <c r="AQ23">
        <v>490</v>
      </c>
      <c r="AT23">
        <f>(($AO$22-$AN$21)/($AN$22-$AN$21))</f>
        <v>0.9</v>
      </c>
      <c r="AU23">
        <f>(($AP$22-$AN$21)/($AN$22-$AN$21))</f>
        <v>0.35</v>
      </c>
      <c r="AV23">
        <f>(($AQ$20-$AN$21)/($AN$22-$AN$21))</f>
        <v>0.25</v>
      </c>
      <c r="AW23">
        <f>(($AN$21-$AO$21)/($AO$22-$AO$21))</f>
        <v>0.30769230769230771</v>
      </c>
      <c r="AX23">
        <f>(($AP$21-$AO$20)/($AO$21-$AO$20))</f>
        <v>0.84</v>
      </c>
      <c r="AY23">
        <f>(($AQ$20-$AO$21)/($AO$22-$AO$21))</f>
        <v>0.5</v>
      </c>
      <c r="AZ23">
        <f>(($AN$21-$AP$21)/($AP$22-$AP$21))</f>
        <v>0.63157894736842102</v>
      </c>
      <c r="BA23">
        <f>(($AO$21-$AP$21)/($AP$22-$AP$21))</f>
        <v>0.21052631578947367</v>
      </c>
      <c r="BB23">
        <f>(($AQ$20-$AP$21)/($AP$22-$AP$21))</f>
        <v>0.89473684210526316</v>
      </c>
      <c r="BC23">
        <f>(($AN$22-$AQ$20)/($AQ$21-$AQ$20))</f>
        <v>0.68181818181818177</v>
      </c>
      <c r="BD23">
        <f>(($AO$22-$AQ$20)/($AQ$21-$AQ$20))</f>
        <v>0.59090909090909094</v>
      </c>
      <c r="BE23">
        <f>(($AP$22-$AQ$20)/($AQ$21-$AQ$20))</f>
        <v>9.0909090909090912E-2</v>
      </c>
      <c r="BG23">
        <v>3</v>
      </c>
      <c r="BH23">
        <v>114</v>
      </c>
      <c r="BI23">
        <f>($BH$27-$BH$24)/200</f>
        <v>0.08</v>
      </c>
      <c r="BQ23">
        <f>1-(($AO$22-$AN$21)/($AN$22-$AN$21))</f>
        <v>9.9999999999999978E-2</v>
      </c>
      <c r="BR23">
        <f>(($AP$22-$AN$21)/($AN$22-$AN$21))</f>
        <v>0.35</v>
      </c>
      <c r="BS23">
        <f>(($AQ$20-$AN$21)/($AN$22-$AN$21))</f>
        <v>0.25</v>
      </c>
      <c r="BT23">
        <f>(($AN$21-$AO$21)/($AO$22-$AO$21))</f>
        <v>0.30769230769230771</v>
      </c>
      <c r="BU23">
        <f>1-(($AP$21-$AO$20)/($AO$21-$AO$20))</f>
        <v>0.16000000000000003</v>
      </c>
      <c r="BV23">
        <f>(($AQ$20-$AO$21)/($AO$22-$AO$21))</f>
        <v>0.5</v>
      </c>
      <c r="BW23">
        <f>1-(($AN$21-$AP$21)/($AP$22-$AP$21))</f>
        <v>0.36842105263157898</v>
      </c>
      <c r="BX23">
        <f>(($AO$21-$AP$21)/($AP$22-$AP$21))</f>
        <v>0.21052631578947367</v>
      </c>
      <c r="BY23">
        <f>1-(($AQ$20-$AP$21)/($AP$22-$AP$21))</f>
        <v>0.10526315789473684</v>
      </c>
      <c r="BZ23">
        <f>1-(($AN$22-$AQ$20)/($AQ$21-$AQ$20))</f>
        <v>0.31818181818181823</v>
      </c>
      <c r="CA23">
        <f>1-(($AO$22-$AQ$20)/($AQ$21-$AQ$20))</f>
        <v>0.40909090909090906</v>
      </c>
      <c r="CB23">
        <f>(($AP$22-$AQ$20)/($AQ$21-$AQ$20))</f>
        <v>9.0909090909090912E-2</v>
      </c>
    </row>
    <row r="24" spans="1:80" x14ac:dyDescent="0.25">
      <c r="A24">
        <v>23</v>
      </c>
      <c r="B24">
        <v>210.28233900000001</v>
      </c>
      <c r="C24" s="4">
        <v>1</v>
      </c>
      <c r="H24">
        <v>218.925431</v>
      </c>
      <c r="I24" s="5">
        <v>4</v>
      </c>
      <c r="P24">
        <v>2</v>
      </c>
      <c r="Q24" t="str">
        <f t="shared" si="0"/>
        <v>14</v>
      </c>
      <c r="R24">
        <v>2</v>
      </c>
      <c r="X24" t="s">
        <v>279</v>
      </c>
      <c r="Y24" t="s">
        <v>261</v>
      </c>
      <c r="AF24">
        <v>0</v>
      </c>
      <c r="AG24">
        <v>0</v>
      </c>
      <c r="AN24">
        <v>483</v>
      </c>
      <c r="AO24">
        <v>477</v>
      </c>
      <c r="AP24">
        <v>471</v>
      </c>
      <c r="AQ24">
        <v>512</v>
      </c>
      <c r="AT24">
        <f>(($AO$23-$AN$22)/($AN$23-$AN$22))</f>
        <v>0.80952380952380953</v>
      </c>
      <c r="AU24">
        <f>(($AP$23-$AN$22)/($AN$23-$AN$22))</f>
        <v>0.38095238095238093</v>
      </c>
      <c r="AV24">
        <f>(($AQ$21-$AN$22)/($AN$23-$AN$22))</f>
        <v>0.33333333333333331</v>
      </c>
      <c r="AW24">
        <f>(($AN$22-$AO$22)/($AO$23-$AO$22))</f>
        <v>0.10526315789473684</v>
      </c>
      <c r="AX24">
        <f>(($AP$22-$AO$21)/($AO$22-$AO$21))</f>
        <v>0.57692307692307687</v>
      </c>
      <c r="AY24">
        <f>(($AQ$21-$AO$22)/($AO$23-$AO$22))</f>
        <v>0.47368421052631576</v>
      </c>
      <c r="AZ24">
        <f>(($AN$22-$AP$22)/($AP$23-$AP$22))</f>
        <v>0.61904761904761907</v>
      </c>
      <c r="BA24">
        <f>(($AO$22-$AP$22)/($AP$23-$AP$22))</f>
        <v>0.52380952380952384</v>
      </c>
      <c r="BB24">
        <f>(($AQ$21-$AP$22)/($AP$23-$AP$22))</f>
        <v>0.95238095238095233</v>
      </c>
      <c r="BC24">
        <f>(($AN$23-$AQ$21)/($AQ$22-$AQ$21))</f>
        <v>0.66666666666666663</v>
      </c>
      <c r="BD24">
        <f>(($AO$23-$AQ$21)/($AQ$22-$AQ$21))</f>
        <v>0.47619047619047616</v>
      </c>
      <c r="BE24">
        <f>(($AP$23-$AQ$21)/($AQ$22-$AQ$21))</f>
        <v>4.7619047619047616E-2</v>
      </c>
      <c r="BG24">
        <v>2</v>
      </c>
      <c r="BH24">
        <v>119</v>
      </c>
      <c r="BI24">
        <f>($BH$28-$BH$25)/200</f>
        <v>7.4999999999999997E-2</v>
      </c>
      <c r="BQ24">
        <f>1-(($AO$23-$AN$22)/($AN$23-$AN$22))</f>
        <v>0.19047619047619047</v>
      </c>
      <c r="BR24">
        <f>(($AP$23-$AN$22)/($AN$23-$AN$22))</f>
        <v>0.38095238095238093</v>
      </c>
      <c r="BS24">
        <f>(($AQ$21-$AN$22)/($AN$23-$AN$22))</f>
        <v>0.33333333333333331</v>
      </c>
      <c r="BT24">
        <f>(($AN$22-$AO$22)/($AO$23-$AO$22))</f>
        <v>0.10526315789473684</v>
      </c>
      <c r="BU24">
        <f>1-(($AP$22-$AO$21)/($AO$22-$AO$21))</f>
        <v>0.42307692307692313</v>
      </c>
      <c r="BV24">
        <f>(($AQ$21-$AO$22)/($AO$23-$AO$22))</f>
        <v>0.47368421052631576</v>
      </c>
      <c r="BW24">
        <f>1-(($AN$22-$AP$22)/($AP$23-$AP$22))</f>
        <v>0.38095238095238093</v>
      </c>
      <c r="BX24">
        <f>1-(($AO$22-$AP$22)/($AP$23-$AP$22))</f>
        <v>0.47619047619047616</v>
      </c>
      <c r="BY24">
        <f>1-(($AQ$21-$AP$22)/($AP$23-$AP$22))</f>
        <v>4.7619047619047672E-2</v>
      </c>
      <c r="BZ24">
        <f>1-(($AN$23-$AQ$21)/($AQ$22-$AQ$21))</f>
        <v>0.33333333333333337</v>
      </c>
      <c r="CA24">
        <f>(($AO$23-$AQ$21)/($AQ$22-$AQ$21))</f>
        <v>0.47619047619047616</v>
      </c>
      <c r="CB24">
        <f>(($AP$23-$AQ$21)/($AQ$22-$AQ$21))</f>
        <v>4.7619047619047616E-2</v>
      </c>
    </row>
    <row r="25" spans="1:80" x14ac:dyDescent="0.25">
      <c r="A25">
        <v>24</v>
      </c>
      <c r="B25">
        <v>210.27805899999998</v>
      </c>
      <c r="C25" s="4">
        <v>1</v>
      </c>
      <c r="H25">
        <v>218.905024</v>
      </c>
      <c r="I25" s="5">
        <v>4</v>
      </c>
      <c r="P25">
        <v>2</v>
      </c>
      <c r="Q25" t="str">
        <f t="shared" si="0"/>
        <v>14</v>
      </c>
      <c r="R25">
        <v>1</v>
      </c>
      <c r="X25" t="s">
        <v>279</v>
      </c>
      <c r="Y25" t="s">
        <v>262</v>
      </c>
      <c r="AN25">
        <v>505</v>
      </c>
      <c r="AO25">
        <v>500</v>
      </c>
      <c r="AP25">
        <v>491</v>
      </c>
      <c r="AQ25">
        <v>533</v>
      </c>
      <c r="AT25">
        <f>(($AO$24-$AN$23)/($AN$24-$AN$23))</f>
        <v>0.7</v>
      </c>
      <c r="AU25">
        <f>(($AP$24-$AN$23)/($AN$24-$AN$23))</f>
        <v>0.4</v>
      </c>
      <c r="AV25">
        <f>(($AQ$22-$AN$23)/($AN$24-$AN$23))</f>
        <v>0.35</v>
      </c>
      <c r="AW25">
        <f>(($AN$23-$AO$23)/($AO$24-$AO$23))</f>
        <v>0.22222222222222221</v>
      </c>
      <c r="AX25">
        <f>(($AP$23-$AO$22)/($AO$23-$AO$22))</f>
        <v>0.52631578947368418</v>
      </c>
      <c r="AY25">
        <f>(($AQ$22-$AO$23)/($AO$24-$AO$23))</f>
        <v>0.61111111111111116</v>
      </c>
      <c r="AZ25">
        <f>(($AN$23-$AP$23)/($AP$24-$AP$23))</f>
        <v>0.61904761904761907</v>
      </c>
      <c r="BA25">
        <f>(($AO$23-$AP$23)/($AP$24-$AP$23))</f>
        <v>0.42857142857142855</v>
      </c>
      <c r="BB25">
        <f>(($AQ$22-$AP$23)/($AP$24-$AP$23))</f>
        <v>0.95238095238095233</v>
      </c>
      <c r="BC25">
        <f>(($AN$24-$AQ$22)/($AQ$23-$AQ$22))</f>
        <v>0.65</v>
      </c>
      <c r="BD25">
        <f>(($AO$24-$AQ$22)/($AQ$23-$AQ$22))</f>
        <v>0.35</v>
      </c>
      <c r="BE25">
        <f>(($AP$24-$AQ$22)/($AQ$23-$AQ$22))</f>
        <v>0.05</v>
      </c>
      <c r="BG25">
        <v>1</v>
      </c>
      <c r="BH25">
        <v>127</v>
      </c>
      <c r="BI25">
        <f>($BH$29-$BH$26)/200</f>
        <v>7.4999999999999997E-2</v>
      </c>
      <c r="BQ25">
        <f>1-(($AO$24-$AN$23)/($AN$24-$AN$23))</f>
        <v>0.30000000000000004</v>
      </c>
      <c r="BR25">
        <f>(($AP$24-$AN$23)/($AN$24-$AN$23))</f>
        <v>0.4</v>
      </c>
      <c r="BS25">
        <f>(($AQ$22-$AN$23)/($AN$24-$AN$23))</f>
        <v>0.35</v>
      </c>
      <c r="BT25">
        <f>(($AN$23-$AO$23)/($AO$24-$AO$23))</f>
        <v>0.22222222222222221</v>
      </c>
      <c r="BU25">
        <f>1-(($AP$23-$AO$22)/($AO$23-$AO$22))</f>
        <v>0.47368421052631582</v>
      </c>
      <c r="BV25">
        <f>1-(($AQ$22-$AO$23)/($AO$24-$AO$23))</f>
        <v>0.38888888888888884</v>
      </c>
      <c r="BW25">
        <f>1-(($AN$23-$AP$23)/($AP$24-$AP$23))</f>
        <v>0.38095238095238093</v>
      </c>
      <c r="BX25">
        <f>(($AO$23-$AP$23)/($AP$24-$AP$23))</f>
        <v>0.42857142857142855</v>
      </c>
      <c r="BY25">
        <f>1-(($AQ$22-$AP$23)/($AP$24-$AP$23))</f>
        <v>4.7619047619047672E-2</v>
      </c>
      <c r="BZ25">
        <f>1-(($AN$24-$AQ$22)/($AQ$23-$AQ$22))</f>
        <v>0.35</v>
      </c>
      <c r="CA25">
        <f>(($AO$24-$AQ$22)/($AQ$23-$AQ$22))</f>
        <v>0.35</v>
      </c>
      <c r="CB25">
        <f>(($AP$24-$AQ$22)/($AQ$23-$AQ$22))</f>
        <v>0.05</v>
      </c>
    </row>
    <row r="26" spans="1:80" x14ac:dyDescent="0.25">
      <c r="A26">
        <v>25</v>
      </c>
      <c r="B26">
        <v>210.28182799999999</v>
      </c>
      <c r="C26" s="4">
        <v>1</v>
      </c>
      <c r="H26">
        <v>218.87885199999999</v>
      </c>
      <c r="I26" s="5">
        <v>4</v>
      </c>
      <c r="P26">
        <v>2</v>
      </c>
      <c r="Q26" t="str">
        <f t="shared" si="0"/>
        <v>14</v>
      </c>
      <c r="R26">
        <v>4</v>
      </c>
      <c r="X26" t="s">
        <v>279</v>
      </c>
      <c r="Y26" t="s">
        <v>259</v>
      </c>
      <c r="AN26">
        <v>526</v>
      </c>
      <c r="AO26">
        <v>522</v>
      </c>
      <c r="AP26">
        <v>512</v>
      </c>
      <c r="AQ26">
        <v>553</v>
      </c>
      <c r="AT26">
        <f>(($AO$25-$AN$24)/($AN$25-$AN$24))</f>
        <v>0.77272727272727271</v>
      </c>
      <c r="AU26">
        <f>(($AP$25-$AN$24)/($AN$25-$AN$24))</f>
        <v>0.36363636363636365</v>
      </c>
      <c r="AV26">
        <f>(($AQ$23-$AN$24)/($AN$25-$AN$24))</f>
        <v>0.31818181818181818</v>
      </c>
      <c r="AW26">
        <f>(($AN$24-$AO$24)/($AO$25-$AO$24))</f>
        <v>0.2608695652173913</v>
      </c>
      <c r="AX26">
        <f>(($AP$24-$AO$23)/($AO$24-$AO$23))</f>
        <v>0.66666666666666663</v>
      </c>
      <c r="AY26">
        <f>(($AQ$23-$AO$24)/($AO$25-$AO$24))</f>
        <v>0.56521739130434778</v>
      </c>
      <c r="AZ26">
        <f>(($AN$24-$AP$24)/($AP$25-$AP$24))</f>
        <v>0.6</v>
      </c>
      <c r="BA26">
        <f>(($AO$24-$AP$24)/($AP$25-$AP$24))</f>
        <v>0.3</v>
      </c>
      <c r="BB26">
        <f>(($AQ$23-$AP$24)/($AP$25-$AP$24))</f>
        <v>0.95</v>
      </c>
      <c r="BC26">
        <f>(($AN$25-$AQ$23)/($AQ$24-$AQ$23))</f>
        <v>0.68181818181818177</v>
      </c>
      <c r="BD26">
        <f>(($AO$25-$AQ$23)/($AQ$24-$AQ$23))</f>
        <v>0.45454545454545453</v>
      </c>
      <c r="BE26">
        <f>(($AP$25-$AQ$23)/($AQ$24-$AQ$23))</f>
        <v>4.5454545454545456E-2</v>
      </c>
      <c r="BG26">
        <v>4</v>
      </c>
      <c r="BH26">
        <v>132</v>
      </c>
      <c r="BI26">
        <f>($BH$30-$BH$27)/200</f>
        <v>9.5000000000000001E-2</v>
      </c>
      <c r="BQ26">
        <f>1-(($AO$25-$AN$24)/($AN$25-$AN$24))</f>
        <v>0.22727272727272729</v>
      </c>
      <c r="BR26">
        <f>(($AP$25-$AN$24)/($AN$25-$AN$24))</f>
        <v>0.36363636363636365</v>
      </c>
      <c r="BS26">
        <f>(($AQ$23-$AN$24)/($AN$25-$AN$24))</f>
        <v>0.31818181818181818</v>
      </c>
      <c r="BT26">
        <f>(($AN$24-$AO$24)/($AO$25-$AO$24))</f>
        <v>0.2608695652173913</v>
      </c>
      <c r="BU26">
        <f>1-(($AP$24-$AO$23)/($AO$24-$AO$23))</f>
        <v>0.33333333333333337</v>
      </c>
      <c r="BV26">
        <f>1-(($AQ$23-$AO$24)/($AO$25-$AO$24))</f>
        <v>0.43478260869565222</v>
      </c>
      <c r="BW26">
        <f>1-(($AN$24-$AP$24)/($AP$25-$AP$24))</f>
        <v>0.4</v>
      </c>
      <c r="BX26">
        <f>(($AO$24-$AP$24)/($AP$25-$AP$24))</f>
        <v>0.3</v>
      </c>
      <c r="BY26">
        <f>1-(($AQ$23-$AP$24)/($AP$25-$AP$24))</f>
        <v>5.0000000000000044E-2</v>
      </c>
      <c r="BZ26">
        <f>1-(($AN$25-$AQ$23)/($AQ$24-$AQ$23))</f>
        <v>0.31818181818181823</v>
      </c>
      <c r="CA26">
        <f>(($AO$25-$AQ$23)/($AQ$24-$AQ$23))</f>
        <v>0.45454545454545453</v>
      </c>
      <c r="CB26">
        <f>(($AP$25-$AQ$23)/($AQ$24-$AQ$23))</f>
        <v>4.5454545454545456E-2</v>
      </c>
    </row>
    <row r="27" spans="1:80" x14ac:dyDescent="0.25">
      <c r="A27">
        <v>26</v>
      </c>
      <c r="B27">
        <v>210.31115599999998</v>
      </c>
      <c r="C27" s="4">
        <v>1</v>
      </c>
      <c r="H27">
        <v>218.85844599999999</v>
      </c>
      <c r="I27" s="5">
        <v>4</v>
      </c>
      <c r="P27">
        <v>2</v>
      </c>
      <c r="Q27" t="str">
        <f t="shared" si="0"/>
        <v>14</v>
      </c>
      <c r="R27">
        <v>3</v>
      </c>
      <c r="X27" t="s">
        <v>279</v>
      </c>
      <c r="Y27" t="s">
        <v>260</v>
      </c>
      <c r="AB27" t="s">
        <v>279</v>
      </c>
      <c r="AC27" t="str">
        <f>CONCATENATE($R27,$R28,$R29,$R30)</f>
        <v>3214</v>
      </c>
      <c r="AN27">
        <v>545</v>
      </c>
      <c r="AO27">
        <v>540</v>
      </c>
      <c r="AP27">
        <v>534</v>
      </c>
      <c r="AQ27">
        <v>575</v>
      </c>
      <c r="AT27">
        <f>(($AO$26-$AN$25)/($AN$26-$AN$25))</f>
        <v>0.80952380952380953</v>
      </c>
      <c r="AU27">
        <f>(($AP$26-$AN$25)/($AN$26-$AN$25))</f>
        <v>0.33333333333333331</v>
      </c>
      <c r="AV27">
        <f>(($AQ$24-$AN$25)/($AN$26-$AN$25))</f>
        <v>0.33333333333333331</v>
      </c>
      <c r="AW27">
        <f>(($AN$25-$AO$25)/($AO$26-$AO$25))</f>
        <v>0.22727272727272727</v>
      </c>
      <c r="AX27">
        <f>(($AP$25-$AO$24)/($AO$25-$AO$24))</f>
        <v>0.60869565217391308</v>
      </c>
      <c r="AY27">
        <f>(($AQ$24-$AO$25)/($AO$26-$AO$25))</f>
        <v>0.54545454545454541</v>
      </c>
      <c r="AZ27">
        <f>(($AN$25-$AP$25)/($AP$26-$AP$25))</f>
        <v>0.66666666666666663</v>
      </c>
      <c r="BA27">
        <f>(($AO$25-$AP$25)/($AP$26-$AP$25))</f>
        <v>0.42857142857142855</v>
      </c>
      <c r="BB27">
        <f>(($AQ$24-$AP$26)/($AP$27-$AP$26))</f>
        <v>0</v>
      </c>
      <c r="BC27">
        <f>(($AN$26-$AQ$24)/($AQ$25-$AQ$24))</f>
        <v>0.66666666666666663</v>
      </c>
      <c r="BD27">
        <f>(($AO$26-$AQ$24)/($AQ$25-$AQ$24))</f>
        <v>0.47619047619047616</v>
      </c>
      <c r="BE27">
        <f>(($AP$26-$AQ$24)/($AQ$25-$AQ$24))</f>
        <v>0</v>
      </c>
      <c r="BG27">
        <v>3</v>
      </c>
      <c r="BH27">
        <v>135</v>
      </c>
      <c r="BI27">
        <f>($BH$31-$BH$28)/200</f>
        <v>6.5000000000000002E-2</v>
      </c>
      <c r="BQ27">
        <f>1-(($AO$26-$AN$25)/($AN$26-$AN$25))</f>
        <v>0.19047619047619047</v>
      </c>
      <c r="BR27">
        <f>(($AP$26-$AN$25)/($AN$26-$AN$25))</f>
        <v>0.33333333333333331</v>
      </c>
      <c r="BS27">
        <f>(($AQ$24-$AN$25)/($AN$26-$AN$25))</f>
        <v>0.33333333333333331</v>
      </c>
      <c r="BT27">
        <f>(($AN$25-$AO$25)/($AO$26-$AO$25))</f>
        <v>0.22727272727272727</v>
      </c>
      <c r="BU27">
        <f>1-(($AP$25-$AO$24)/($AO$25-$AO$24))</f>
        <v>0.39130434782608692</v>
      </c>
      <c r="BV27">
        <f>1-(($AQ$24-$AO$25)/($AO$26-$AO$25))</f>
        <v>0.45454545454545459</v>
      </c>
      <c r="BW27">
        <f>1-(($AN$25-$AP$25)/($AP$26-$AP$25))</f>
        <v>0.33333333333333337</v>
      </c>
      <c r="BX27">
        <f>(($AO$25-$AP$25)/($AP$26-$AP$25))</f>
        <v>0.42857142857142855</v>
      </c>
      <c r="BY27">
        <f>(($AQ$24-$AP$26)/($AP$27-$AP$26))</f>
        <v>0</v>
      </c>
      <c r="BZ27">
        <f>1-(($AN$26-$AQ$24)/($AQ$25-$AQ$24))</f>
        <v>0.33333333333333337</v>
      </c>
      <c r="CA27">
        <f>(($AO$26-$AQ$24)/($AQ$25-$AQ$24))</f>
        <v>0.47619047619047616</v>
      </c>
      <c r="CB27">
        <f>(($AP$26-$AQ$24)/($AQ$25-$AQ$24))</f>
        <v>0</v>
      </c>
    </row>
    <row r="28" spans="1:80" x14ac:dyDescent="0.25">
      <c r="A28">
        <v>27</v>
      </c>
      <c r="B28">
        <v>210.246363</v>
      </c>
      <c r="C28" s="4">
        <v>1</v>
      </c>
      <c r="H28">
        <v>218.885434</v>
      </c>
      <c r="I28" s="5">
        <v>4</v>
      </c>
      <c r="P28">
        <v>2</v>
      </c>
      <c r="Q28" t="str">
        <f t="shared" si="0"/>
        <v>14</v>
      </c>
      <c r="R28">
        <v>2</v>
      </c>
      <c r="X28" t="s">
        <v>279</v>
      </c>
      <c r="Y28" t="s">
        <v>261</v>
      </c>
      <c r="AN28">
        <v>568</v>
      </c>
      <c r="AO28">
        <v>561</v>
      </c>
      <c r="AP28">
        <v>554</v>
      </c>
      <c r="AQ28">
        <v>591</v>
      </c>
      <c r="AT28">
        <f>(($AO$27-$AN$26)/($AN$27-$AN$26))</f>
        <v>0.73684210526315785</v>
      </c>
      <c r="AU28">
        <f>(($AP$27-$AN$26)/($AN$27-$AN$26))</f>
        <v>0.42105263157894735</v>
      </c>
      <c r="AV28">
        <f>(($AQ$25-$AN$26)/($AN$27-$AN$26))</f>
        <v>0.36842105263157893</v>
      </c>
      <c r="AW28">
        <f>(($AN$26-$AO$26)/($AO$27-$AO$26))</f>
        <v>0.22222222222222221</v>
      </c>
      <c r="AX28">
        <f>(($AP$26-$AO$25)/($AO$26-$AO$25))</f>
        <v>0.54545454545454541</v>
      </c>
      <c r="AY28">
        <f>(($AQ$25-$AO$26)/($AO$27-$AO$26))</f>
        <v>0.61111111111111116</v>
      </c>
      <c r="AZ28">
        <f>(($AN$26-$AP$26)/($AP$27-$AP$26))</f>
        <v>0.63636363636363635</v>
      </c>
      <c r="BA28">
        <f>(($AO$26-$AP$26)/($AP$27-$AP$26))</f>
        <v>0.45454545454545453</v>
      </c>
      <c r="BB28">
        <f>(($AQ$25-$AP$26)/($AP$27-$AP$26))</f>
        <v>0.95454545454545459</v>
      </c>
      <c r="BC28">
        <f>(($AN$27-$AQ$25)/($AQ$26-$AQ$25))</f>
        <v>0.6</v>
      </c>
      <c r="BD28">
        <f>(($AO$27-$AQ$25)/($AQ$26-$AQ$25))</f>
        <v>0.35</v>
      </c>
      <c r="BE28">
        <f>(($AP$27-$AQ$25)/($AQ$26-$AQ$25))</f>
        <v>0.05</v>
      </c>
      <c r="BG28">
        <v>2</v>
      </c>
      <c r="BH28">
        <v>142</v>
      </c>
      <c r="BI28">
        <f>($BH$32-$BH$29)/200</f>
        <v>7.4999999999999997E-2</v>
      </c>
      <c r="BQ28">
        <f>1-(($AO$27-$AN$26)/($AN$27-$AN$26))</f>
        <v>0.26315789473684215</v>
      </c>
      <c r="BR28">
        <f>(($AP$27-$AN$26)/($AN$27-$AN$26))</f>
        <v>0.42105263157894735</v>
      </c>
      <c r="BS28">
        <f>(($AQ$25-$AN$26)/($AN$27-$AN$26))</f>
        <v>0.36842105263157893</v>
      </c>
      <c r="BT28">
        <f>(($AN$26-$AO$26)/($AO$27-$AO$26))</f>
        <v>0.22222222222222221</v>
      </c>
      <c r="BU28">
        <f>1-(($AP$26-$AO$25)/($AO$26-$AO$25))</f>
        <v>0.45454545454545459</v>
      </c>
      <c r="BV28">
        <f>1-(($AQ$25-$AO$26)/($AO$27-$AO$26))</f>
        <v>0.38888888888888884</v>
      </c>
      <c r="BW28">
        <f>1-(($AN$26-$AP$26)/($AP$27-$AP$26))</f>
        <v>0.36363636363636365</v>
      </c>
      <c r="BX28">
        <f>(($AO$26-$AP$26)/($AP$27-$AP$26))</f>
        <v>0.45454545454545453</v>
      </c>
      <c r="BY28">
        <f>1-(($AQ$25-$AP$26)/($AP$27-$AP$26))</f>
        <v>4.5454545454545414E-2</v>
      </c>
      <c r="BZ28">
        <f>1-(($AN$27-$AQ$25)/($AQ$26-$AQ$25))</f>
        <v>0.4</v>
      </c>
      <c r="CA28">
        <f>(($AO$27-$AQ$25)/($AQ$26-$AQ$25))</f>
        <v>0.35</v>
      </c>
      <c r="CB28">
        <f>(($AP$27-$AQ$25)/($AQ$26-$AQ$25))</f>
        <v>0.05</v>
      </c>
    </row>
    <row r="29" spans="1:80" x14ac:dyDescent="0.25">
      <c r="A29">
        <v>28</v>
      </c>
      <c r="B29">
        <v>210.246363</v>
      </c>
      <c r="C29" s="4">
        <v>1</v>
      </c>
      <c r="H29">
        <v>218.90476899999999</v>
      </c>
      <c r="I29" s="5">
        <v>4</v>
      </c>
      <c r="P29">
        <v>2</v>
      </c>
      <c r="Q29" t="str">
        <f t="shared" si="0"/>
        <v>14</v>
      </c>
      <c r="R29">
        <v>1</v>
      </c>
      <c r="X29" t="s">
        <v>279</v>
      </c>
      <c r="Y29" t="s">
        <v>262</v>
      </c>
      <c r="AN29">
        <v>594</v>
      </c>
      <c r="AO29">
        <v>580</v>
      </c>
      <c r="AP29">
        <v>585</v>
      </c>
      <c r="AQ29">
        <v>611</v>
      </c>
      <c r="AT29">
        <f>(($AO$28-$AN$27)/($AN$28-$AN$27))</f>
        <v>0.69565217391304346</v>
      </c>
      <c r="AU29">
        <f>(($AP$28-$AN$27)/($AN$28-$AN$27))</f>
        <v>0.39130434782608697</v>
      </c>
      <c r="AV29">
        <f>(($AQ$26-$AN$27)/($AN$28-$AN$27))</f>
        <v>0.34782608695652173</v>
      </c>
      <c r="AW29">
        <f>(($AN$27-$AO$27)/($AO$28-$AO$27))</f>
        <v>0.23809523809523808</v>
      </c>
      <c r="AX29">
        <f>(($AP$27-$AO$26)/($AO$27-$AO$26))</f>
        <v>0.66666666666666663</v>
      </c>
      <c r="AY29">
        <f>(($AQ$26-$AO$27)/($AO$28-$AO$27))</f>
        <v>0.61904761904761907</v>
      </c>
      <c r="AZ29">
        <f>(($AN$27-$AP$27)/($AP$28-$AP$27))</f>
        <v>0.55000000000000004</v>
      </c>
      <c r="BA29">
        <f>(($AO$27-$AP$27)/($AP$28-$AP$27))</f>
        <v>0.3</v>
      </c>
      <c r="BB29">
        <f>(($AQ$26-$AP$27)/($AP$28-$AP$27))</f>
        <v>0.95</v>
      </c>
      <c r="BC29">
        <f>(($AN$28-$AQ$26)/($AQ$27-$AQ$26))</f>
        <v>0.68181818181818177</v>
      </c>
      <c r="BD29">
        <f>(($AO$28-$AQ$26)/($AQ$27-$AQ$26))</f>
        <v>0.36363636363636365</v>
      </c>
      <c r="BE29">
        <f>(($AP$28-$AQ$26)/($AQ$27-$AQ$26))</f>
        <v>4.5454545454545456E-2</v>
      </c>
      <c r="BG29">
        <v>1</v>
      </c>
      <c r="BH29">
        <v>147</v>
      </c>
      <c r="BI29">
        <f>($BH$33-$BH$30)/200</f>
        <v>7.0000000000000007E-2</v>
      </c>
      <c r="BQ29">
        <f>1-(($AO$28-$AN$27)/($AN$28-$AN$27))</f>
        <v>0.30434782608695654</v>
      </c>
      <c r="BR29">
        <f>(($AP$28-$AN$27)/($AN$28-$AN$27))</f>
        <v>0.39130434782608697</v>
      </c>
      <c r="BS29">
        <f>(($AQ$26-$AN$27)/($AN$28-$AN$27))</f>
        <v>0.34782608695652173</v>
      </c>
      <c r="BT29">
        <f>(($AN$27-$AO$27)/($AO$28-$AO$27))</f>
        <v>0.23809523809523808</v>
      </c>
      <c r="BU29">
        <f>1-(($AP$27-$AO$26)/($AO$27-$AO$26))</f>
        <v>0.33333333333333337</v>
      </c>
      <c r="BV29">
        <f>1-(($AQ$26-$AO$27)/($AO$28-$AO$27))</f>
        <v>0.38095238095238093</v>
      </c>
      <c r="BW29">
        <f>1-(($AN$27-$AP$27)/($AP$28-$AP$27))</f>
        <v>0.44999999999999996</v>
      </c>
      <c r="BX29">
        <f>(($AO$27-$AP$27)/($AP$28-$AP$27))</f>
        <v>0.3</v>
      </c>
      <c r="BY29">
        <f>1-(($AQ$26-$AP$27)/($AP$28-$AP$27))</f>
        <v>5.0000000000000044E-2</v>
      </c>
      <c r="BZ29">
        <f>1-(($AN$28-$AQ$26)/($AQ$27-$AQ$26))</f>
        <v>0.31818181818181823</v>
      </c>
      <c r="CA29">
        <f>(($AO$28-$AQ$26)/($AQ$27-$AQ$26))</f>
        <v>0.36363636363636365</v>
      </c>
      <c r="CB29">
        <f>(($AP$28-$AQ$26)/($AQ$27-$AQ$26))</f>
        <v>4.5454545454545456E-2</v>
      </c>
    </row>
    <row r="30" spans="1:80" x14ac:dyDescent="0.25">
      <c r="A30">
        <v>29</v>
      </c>
      <c r="H30">
        <v>218.90298300000001</v>
      </c>
      <c r="I30" s="5">
        <v>4</v>
      </c>
      <c r="P30">
        <v>1</v>
      </c>
      <c r="Q30" t="str">
        <f t="shared" si="0"/>
        <v>4</v>
      </c>
      <c r="R30">
        <v>4</v>
      </c>
      <c r="X30" t="s">
        <v>279</v>
      </c>
      <c r="Y30" t="s">
        <v>259</v>
      </c>
      <c r="AN30">
        <v>617</v>
      </c>
      <c r="AO30">
        <v>602</v>
      </c>
      <c r="AP30">
        <v>607</v>
      </c>
      <c r="AQ30">
        <v>631</v>
      </c>
      <c r="AX30">
        <f>(($AP$28-$AO$27)/($AO$28-$AO$27))</f>
        <v>0.66666666666666663</v>
      </c>
      <c r="BG30">
        <v>4</v>
      </c>
      <c r="BH30">
        <v>154</v>
      </c>
      <c r="BI30">
        <f>($BH$34-$BH$31)/200</f>
        <v>0.1</v>
      </c>
      <c r="BU30">
        <f>1-(($AP$28-$AO$27)/($AO$28-$AO$27))</f>
        <v>0.33333333333333337</v>
      </c>
    </row>
    <row r="31" spans="1:80" x14ac:dyDescent="0.25">
      <c r="A31">
        <v>30</v>
      </c>
      <c r="F31">
        <v>212.35715099999999</v>
      </c>
      <c r="G31" s="2">
        <v>3</v>
      </c>
      <c r="H31">
        <v>218.90298300000001</v>
      </c>
      <c r="I31" s="5">
        <v>4</v>
      </c>
      <c r="P31">
        <v>2</v>
      </c>
      <c r="Q31" t="str">
        <f t="shared" si="0"/>
        <v>34</v>
      </c>
      <c r="R31">
        <v>3</v>
      </c>
      <c r="X31" t="s">
        <v>279</v>
      </c>
      <c r="Y31" t="s">
        <v>260</v>
      </c>
      <c r="AB31" t="s">
        <v>279</v>
      </c>
      <c r="AC31" t="str">
        <f>CONCATENATE($R31,$R32,$R33,$R34)</f>
        <v>3214</v>
      </c>
      <c r="AN31">
        <v>637</v>
      </c>
      <c r="AO31">
        <v>624</v>
      </c>
      <c r="AP31">
        <v>628</v>
      </c>
      <c r="AQ31">
        <v>653</v>
      </c>
      <c r="BG31">
        <v>3</v>
      </c>
      <c r="BH31">
        <v>155</v>
      </c>
      <c r="BI31">
        <f>($BH$35-$BH$32)/200</f>
        <v>7.4999999999999997E-2</v>
      </c>
    </row>
    <row r="32" spans="1:80" x14ac:dyDescent="0.25">
      <c r="A32">
        <v>31</v>
      </c>
      <c r="F32">
        <v>212.34516199999999</v>
      </c>
      <c r="G32" s="2">
        <v>3</v>
      </c>
      <c r="P32">
        <v>1</v>
      </c>
      <c r="Q32" t="str">
        <f t="shared" si="0"/>
        <v>3</v>
      </c>
      <c r="R32">
        <v>2</v>
      </c>
      <c r="X32" t="s">
        <v>279</v>
      </c>
      <c r="Y32" t="s">
        <v>261</v>
      </c>
      <c r="AN32">
        <v>657</v>
      </c>
      <c r="AO32">
        <v>644</v>
      </c>
      <c r="AP32">
        <v>650</v>
      </c>
      <c r="AQ32">
        <v>674</v>
      </c>
      <c r="BG32">
        <v>2</v>
      </c>
      <c r="BH32">
        <v>162</v>
      </c>
      <c r="BI32">
        <f>($BH$36-$BH$33)/200</f>
        <v>7.4999999999999997E-2</v>
      </c>
    </row>
    <row r="33" spans="1:80" x14ac:dyDescent="0.25">
      <c r="A33">
        <v>32</v>
      </c>
      <c r="F33">
        <v>212.343683</v>
      </c>
      <c r="G33" s="2">
        <v>3</v>
      </c>
      <c r="P33">
        <v>1</v>
      </c>
      <c r="Q33" t="str">
        <f t="shared" si="0"/>
        <v>3</v>
      </c>
      <c r="R33">
        <v>1</v>
      </c>
      <c r="X33" t="s">
        <v>279</v>
      </c>
      <c r="Y33" t="s">
        <v>262</v>
      </c>
      <c r="AN33">
        <v>678</v>
      </c>
      <c r="AO33">
        <v>665</v>
      </c>
      <c r="AP33">
        <v>670</v>
      </c>
      <c r="AQ33">
        <v>694</v>
      </c>
      <c r="AT33">
        <f>(($AO$30-$AN$29)/($AN$30-$AN$29))</f>
        <v>0.34782608695652173</v>
      </c>
      <c r="AU33">
        <f>(($AP$30-$AN$29)/($AN$30-$AN$29))</f>
        <v>0.56521739130434778</v>
      </c>
      <c r="AV33">
        <f>(($AQ$29-$AN$29)/($AN$30-$AN$29))</f>
        <v>0.73913043478260865</v>
      </c>
      <c r="AW33">
        <f>(($AN$29-$AO$29)/($AO$30-$AO$29))</f>
        <v>0.63636363636363635</v>
      </c>
      <c r="AX33">
        <f>(($AP$29-$AO$29)/($AO$30-$AO$29))</f>
        <v>0.22727272727272727</v>
      </c>
      <c r="AY33">
        <f>(($AQ$28-$AO$29)/($AO$30-$AO$29))</f>
        <v>0.5</v>
      </c>
      <c r="AZ33">
        <f>(($AN$29-$AP$29)/($AP$30-$AP$29))</f>
        <v>0.40909090909090912</v>
      </c>
      <c r="BA33">
        <f>(($AO$30-$AP$29)/($AP$30-$AP$29))</f>
        <v>0.77272727272727271</v>
      </c>
      <c r="BB33">
        <f>(($AQ$28-$AP$29)/($AP$30-$AP$29))</f>
        <v>0.27272727272727271</v>
      </c>
      <c r="BC33">
        <f>(($AN$29-$AQ$28)/($AQ$29-$AQ$28))</f>
        <v>0.15</v>
      </c>
      <c r="BD33">
        <f>(($AO$30-$AQ$28)/($AQ$29-$AQ$28))</f>
        <v>0.55000000000000004</v>
      </c>
      <c r="BE33">
        <f>(($AP$30-$AQ$28)/($AQ$29-$AQ$28))</f>
        <v>0.8</v>
      </c>
      <c r="BG33">
        <v>1</v>
      </c>
      <c r="BH33">
        <v>168</v>
      </c>
      <c r="BI33">
        <f>($BH$37-$BH$34)/200</f>
        <v>6.5000000000000002E-2</v>
      </c>
      <c r="BQ33">
        <f>(($AO$30-$AN$29)/($AN$30-$AN$29))</f>
        <v>0.34782608695652173</v>
      </c>
      <c r="BR33">
        <f>1-(($AP$30-$AN$29)/($AN$30-$AN$29))</f>
        <v>0.43478260869565222</v>
      </c>
      <c r="BS33">
        <f>1-(($AQ$29-$AN$29)/($AN$30-$AN$29))</f>
        <v>0.26086956521739135</v>
      </c>
      <c r="BT33">
        <f>1-(($AN$29-$AO$29)/($AO$30-$AO$29))</f>
        <v>0.36363636363636365</v>
      </c>
      <c r="BU33">
        <f>(($AP$29-$AO$29)/($AO$30-$AO$29))</f>
        <v>0.22727272727272727</v>
      </c>
      <c r="BV33">
        <f>(($AQ$28-$AO$29)/($AO$30-$AO$29))</f>
        <v>0.5</v>
      </c>
      <c r="BW33">
        <f>(($AN$29-$AP$29)/($AP$30-$AP$29))</f>
        <v>0.40909090909090912</v>
      </c>
      <c r="BX33">
        <f>1-(($AO$30-$AP$29)/($AP$30-$AP$29))</f>
        <v>0.22727272727272729</v>
      </c>
      <c r="BY33">
        <f>(($AQ$28-$AP$29)/($AP$30-$AP$29))</f>
        <v>0.27272727272727271</v>
      </c>
      <c r="BZ33">
        <f>(($AN$29-$AQ$28)/($AQ$29-$AQ$28))</f>
        <v>0.15</v>
      </c>
      <c r="CA33">
        <f>1-(($AO$30-$AQ$28)/($AQ$29-$AQ$28))</f>
        <v>0.44999999999999996</v>
      </c>
      <c r="CB33">
        <f>1-(($AP$30-$AQ$28)/($AQ$29-$AQ$28))</f>
        <v>0.19999999999999996</v>
      </c>
    </row>
    <row r="34" spans="1:80" x14ac:dyDescent="0.25">
      <c r="A34">
        <v>33</v>
      </c>
      <c r="D34">
        <v>197.91815400000002</v>
      </c>
      <c r="E34" s="3">
        <v>2</v>
      </c>
      <c r="F34">
        <v>212.346182</v>
      </c>
      <c r="G34" s="2">
        <v>3</v>
      </c>
      <c r="P34">
        <v>2</v>
      </c>
      <c r="Q34" t="str">
        <f t="shared" si="0"/>
        <v>23</v>
      </c>
      <c r="R34">
        <v>4</v>
      </c>
      <c r="X34" t="s">
        <v>279</v>
      </c>
      <c r="Y34" t="s">
        <v>259</v>
      </c>
      <c r="AN34">
        <v>704</v>
      </c>
      <c r="AO34">
        <v>686</v>
      </c>
      <c r="AP34">
        <v>693</v>
      </c>
      <c r="AQ34">
        <v>716</v>
      </c>
      <c r="AT34">
        <f>(($AO$31-$AN$30)/($AN$31-$AN$30))</f>
        <v>0.35</v>
      </c>
      <c r="AU34">
        <f>(($AP$31-$AN$30)/($AN$31-$AN$30))</f>
        <v>0.55000000000000004</v>
      </c>
      <c r="AV34">
        <f>(($AQ$30-$AN$30)/($AN$31-$AN$30))</f>
        <v>0.7</v>
      </c>
      <c r="AW34">
        <f>(($AN$30-$AO$30)/($AO$31-$AO$30))</f>
        <v>0.68181818181818177</v>
      </c>
      <c r="AX34">
        <f>(($AP$30-$AO$30)/($AO$31-$AO$30))</f>
        <v>0.22727272727272727</v>
      </c>
      <c r="AY34">
        <f>(($AQ$29-$AO$30)/($AO$31-$AO$30))</f>
        <v>0.40909090909090912</v>
      </c>
      <c r="AZ34">
        <f>(($AN$30-$AP$30)/($AP$31-$AP$30))</f>
        <v>0.47619047619047616</v>
      </c>
      <c r="BA34">
        <f>(($AO$31-$AP$30)/($AP$31-$AP$30))</f>
        <v>0.80952380952380953</v>
      </c>
      <c r="BB34">
        <f>(($AQ$29-$AP$30)/($AP$31-$AP$30))</f>
        <v>0.19047619047619047</v>
      </c>
      <c r="BC34">
        <f>(($AN$30-$AQ$29)/($AQ$30-$AQ$29))</f>
        <v>0.3</v>
      </c>
      <c r="BD34">
        <f>(($AO$31-$AQ$29)/($AQ$30-$AQ$29))</f>
        <v>0.65</v>
      </c>
      <c r="BE34">
        <f>(($AP$31-$AQ$29)/($AQ$30-$AQ$29))</f>
        <v>0.85</v>
      </c>
      <c r="BG34">
        <v>4</v>
      </c>
      <c r="BH34">
        <v>175</v>
      </c>
      <c r="BI34">
        <f>($BH$38-$BH$35)/200</f>
        <v>0.105</v>
      </c>
      <c r="BQ34">
        <f>(($AO$31-$AN$30)/($AN$31-$AN$30))</f>
        <v>0.35</v>
      </c>
      <c r="BR34">
        <f>1-(($AP$31-$AN$30)/($AN$31-$AN$30))</f>
        <v>0.44999999999999996</v>
      </c>
      <c r="BS34">
        <f>1-(($AQ$30-$AN$30)/($AN$31-$AN$30))</f>
        <v>0.30000000000000004</v>
      </c>
      <c r="BT34">
        <f>1-(($AN$30-$AO$30)/($AO$31-$AO$30))</f>
        <v>0.31818181818181823</v>
      </c>
      <c r="BU34">
        <f>(($AP$30-$AO$30)/($AO$31-$AO$30))</f>
        <v>0.22727272727272727</v>
      </c>
      <c r="BV34">
        <f>(($AQ$29-$AO$30)/($AO$31-$AO$30))</f>
        <v>0.40909090909090912</v>
      </c>
      <c r="BW34">
        <f>(($AN$30-$AP$30)/($AP$31-$AP$30))</f>
        <v>0.47619047619047616</v>
      </c>
      <c r="BX34">
        <f>1-(($AO$31-$AP$30)/($AP$31-$AP$30))</f>
        <v>0.19047619047619047</v>
      </c>
      <c r="BY34">
        <f>(($AQ$29-$AP$30)/($AP$31-$AP$30))</f>
        <v>0.19047619047619047</v>
      </c>
      <c r="BZ34">
        <f>(($AN$30-$AQ$29)/($AQ$30-$AQ$29))</f>
        <v>0.3</v>
      </c>
      <c r="CA34">
        <f>1-(($AO$31-$AQ$29)/($AQ$30-$AQ$29))</f>
        <v>0.35</v>
      </c>
      <c r="CB34">
        <f>1-(($AP$31-$AQ$29)/($AQ$30-$AQ$29))</f>
        <v>0.15000000000000002</v>
      </c>
    </row>
    <row r="35" spans="1:80" x14ac:dyDescent="0.25">
      <c r="A35">
        <v>34</v>
      </c>
      <c r="D35">
        <v>197.9564</v>
      </c>
      <c r="E35" s="3">
        <v>2</v>
      </c>
      <c r="F35">
        <v>212.34307000000001</v>
      </c>
      <c r="G35" s="2">
        <v>3</v>
      </c>
      <c r="P35">
        <v>2</v>
      </c>
      <c r="Q35" t="str">
        <f t="shared" si="0"/>
        <v>23</v>
      </c>
      <c r="R35">
        <v>3</v>
      </c>
      <c r="X35" t="s">
        <v>279</v>
      </c>
      <c r="Y35" t="s">
        <v>260</v>
      </c>
      <c r="AB35" t="s">
        <v>279</v>
      </c>
      <c r="AC35" t="str">
        <f>CONCATENATE($R35,$R36,$R37,$R38)</f>
        <v>3214</v>
      </c>
      <c r="AN35">
        <v>727</v>
      </c>
      <c r="AO35">
        <v>711</v>
      </c>
      <c r="AP35">
        <v>715</v>
      </c>
      <c r="AQ35">
        <v>738</v>
      </c>
      <c r="AT35">
        <f>(($AO$32-$AN$31)/($AN$32-$AN$31))</f>
        <v>0.35</v>
      </c>
      <c r="AU35">
        <f>(($AP$32-$AN$31)/($AN$32-$AN$31))</f>
        <v>0.65</v>
      </c>
      <c r="AV35">
        <f>(($AQ$31-$AN$31)/($AN$32-$AN$31))</f>
        <v>0.8</v>
      </c>
      <c r="AW35">
        <f>(($AN$31-$AO$31)/($AO$32-$AO$31))</f>
        <v>0.65</v>
      </c>
      <c r="AX35">
        <f>(($AP$31-$AO$31)/($AO$32-$AO$31))</f>
        <v>0.2</v>
      </c>
      <c r="AY35">
        <f>(($AQ$30-$AO$31)/($AO$32-$AO$31))</f>
        <v>0.35</v>
      </c>
      <c r="AZ35">
        <f>(($AN$31-$AP$31)/($AP$32-$AP$31))</f>
        <v>0.40909090909090912</v>
      </c>
      <c r="BA35">
        <f>(($AO$32-$AP$31)/($AP$32-$AP$31))</f>
        <v>0.72727272727272729</v>
      </c>
      <c r="BB35">
        <f>(($AQ$30-$AP$31)/($AP$32-$AP$31))</f>
        <v>0.13636363636363635</v>
      </c>
      <c r="BC35">
        <f>(($AN$31-$AQ$30)/($AQ$31-$AQ$30))</f>
        <v>0.27272727272727271</v>
      </c>
      <c r="BD35">
        <f>(($AO$32-$AQ$30)/($AQ$31-$AQ$30))</f>
        <v>0.59090909090909094</v>
      </c>
      <c r="BE35">
        <f>(($AP$32-$AQ$30)/($AQ$31-$AQ$30))</f>
        <v>0.86363636363636365</v>
      </c>
      <c r="BG35">
        <v>3</v>
      </c>
      <c r="BH35">
        <v>177</v>
      </c>
      <c r="BI35">
        <f>($BH$39-$BH$36)/200</f>
        <v>8.5000000000000006E-2</v>
      </c>
      <c r="BQ35">
        <f>(($AO$32-$AN$31)/($AN$32-$AN$31))</f>
        <v>0.35</v>
      </c>
      <c r="BR35">
        <f>1-(($AP$32-$AN$31)/($AN$32-$AN$31))</f>
        <v>0.35</v>
      </c>
      <c r="BS35">
        <f>1-(($AQ$31-$AN$31)/($AN$32-$AN$31))</f>
        <v>0.19999999999999996</v>
      </c>
      <c r="BT35">
        <f>1-(($AN$31-$AO$31)/($AO$32-$AO$31))</f>
        <v>0.35</v>
      </c>
      <c r="BU35">
        <f>(($AP$31-$AO$31)/($AO$32-$AO$31))</f>
        <v>0.2</v>
      </c>
      <c r="BV35">
        <f>(($AQ$30-$AO$31)/($AO$32-$AO$31))</f>
        <v>0.35</v>
      </c>
      <c r="BW35">
        <f>(($AN$31-$AP$31)/($AP$32-$AP$31))</f>
        <v>0.40909090909090912</v>
      </c>
      <c r="BX35">
        <f>1-(($AO$32-$AP$31)/($AP$32-$AP$31))</f>
        <v>0.27272727272727271</v>
      </c>
      <c r="BY35">
        <f>(($AQ$30-$AP$31)/($AP$32-$AP$31))</f>
        <v>0.13636363636363635</v>
      </c>
      <c r="BZ35">
        <f>(($AN$31-$AQ$30)/($AQ$31-$AQ$30))</f>
        <v>0.27272727272727271</v>
      </c>
      <c r="CA35">
        <f>1-(($AO$32-$AQ$30)/($AQ$31-$AQ$30))</f>
        <v>0.40909090909090906</v>
      </c>
      <c r="CB35">
        <f>1-(($AP$32-$AQ$30)/($AQ$31-$AQ$30))</f>
        <v>0.13636363636363635</v>
      </c>
    </row>
    <row r="36" spans="1:80" x14ac:dyDescent="0.25">
      <c r="A36">
        <v>35</v>
      </c>
      <c r="D36">
        <v>197.971396</v>
      </c>
      <c r="E36" s="3">
        <v>2</v>
      </c>
      <c r="F36">
        <v>212.38475199999999</v>
      </c>
      <c r="G36" s="2">
        <v>3</v>
      </c>
      <c r="P36">
        <v>2</v>
      </c>
      <c r="Q36" t="str">
        <f t="shared" si="0"/>
        <v>23</v>
      </c>
      <c r="R36">
        <v>2</v>
      </c>
      <c r="X36" t="s">
        <v>279</v>
      </c>
      <c r="Y36" t="s">
        <v>261</v>
      </c>
      <c r="AN36">
        <v>746</v>
      </c>
      <c r="AO36">
        <v>731</v>
      </c>
      <c r="AP36">
        <v>738</v>
      </c>
      <c r="AQ36">
        <v>760</v>
      </c>
      <c r="AT36">
        <f>(($AO$33-$AN$32)/($AN$33-$AN$32))</f>
        <v>0.38095238095238093</v>
      </c>
      <c r="AU36">
        <f>(($AP$33-$AN$32)/($AN$33-$AN$32))</f>
        <v>0.61904761904761907</v>
      </c>
      <c r="AV36">
        <f>(($AQ$32-$AN$32)/($AN$33-$AN$32))</f>
        <v>0.80952380952380953</v>
      </c>
      <c r="AW36">
        <f>(($AN$32-$AO$32)/($AO$33-$AO$32))</f>
        <v>0.61904761904761907</v>
      </c>
      <c r="AX36">
        <f>(($AP$32-$AO$32)/($AO$33-$AO$32))</f>
        <v>0.2857142857142857</v>
      </c>
      <c r="AY36">
        <f>(($AQ$31-$AO$32)/($AO$33-$AO$32))</f>
        <v>0.42857142857142855</v>
      </c>
      <c r="AZ36">
        <f>(($AN$32-$AP$32)/($AP$33-$AP$32))</f>
        <v>0.35</v>
      </c>
      <c r="BA36">
        <f>(($AO$33-$AP$32)/($AP$33-$AP$32))</f>
        <v>0.75</v>
      </c>
      <c r="BB36">
        <f>(($AQ$31-$AP$32)/($AP$33-$AP$32))</f>
        <v>0.15</v>
      </c>
      <c r="BC36">
        <f>(($AN$32-$AQ$31)/($AQ$32-$AQ$31))</f>
        <v>0.19047619047619047</v>
      </c>
      <c r="BD36">
        <f>(($AO$33-$AQ$31)/($AQ$32-$AQ$31))</f>
        <v>0.5714285714285714</v>
      </c>
      <c r="BE36">
        <f>(($AP$33-$AQ$31)/($AQ$32-$AQ$31))</f>
        <v>0.80952380952380953</v>
      </c>
      <c r="BG36">
        <v>2</v>
      </c>
      <c r="BH36">
        <v>183</v>
      </c>
      <c r="BI36">
        <f>($BH$40-$BH$37)/200</f>
        <v>0.08</v>
      </c>
      <c r="BQ36">
        <f>(($AO$33-$AN$32)/($AN$33-$AN$32))</f>
        <v>0.38095238095238093</v>
      </c>
      <c r="BR36">
        <f>1-(($AP$33-$AN$32)/($AN$33-$AN$32))</f>
        <v>0.38095238095238093</v>
      </c>
      <c r="BS36">
        <f>1-(($AQ$32-$AN$32)/($AN$33-$AN$32))</f>
        <v>0.19047619047619047</v>
      </c>
      <c r="BT36">
        <f>1-(($AN$32-$AO$32)/($AO$33-$AO$32))</f>
        <v>0.38095238095238093</v>
      </c>
      <c r="BU36">
        <f>(($AP$32-$AO$32)/($AO$33-$AO$32))</f>
        <v>0.2857142857142857</v>
      </c>
      <c r="BV36">
        <f>(($AQ$31-$AO$32)/($AO$33-$AO$32))</f>
        <v>0.42857142857142855</v>
      </c>
      <c r="BW36">
        <f>(($AN$32-$AP$32)/($AP$33-$AP$32))</f>
        <v>0.35</v>
      </c>
      <c r="BX36">
        <f>1-(($AO$33-$AP$32)/($AP$33-$AP$32))</f>
        <v>0.25</v>
      </c>
      <c r="BY36">
        <f>(($AQ$31-$AP$32)/($AP$33-$AP$32))</f>
        <v>0.15</v>
      </c>
      <c r="BZ36">
        <f>(($AN$32-$AQ$31)/($AQ$32-$AQ$31))</f>
        <v>0.19047619047619047</v>
      </c>
      <c r="CA36">
        <f>1-(($AO$33-$AQ$31)/($AQ$32-$AQ$31))</f>
        <v>0.4285714285714286</v>
      </c>
      <c r="CB36">
        <f>1-(($AP$33-$AQ$31)/($AQ$32-$AQ$31))</f>
        <v>0.19047619047619047</v>
      </c>
    </row>
    <row r="37" spans="1:80" x14ac:dyDescent="0.25">
      <c r="A37">
        <v>36</v>
      </c>
      <c r="D37">
        <v>197.94026400000001</v>
      </c>
      <c r="E37" s="3">
        <v>2</v>
      </c>
      <c r="F37">
        <v>212.364192</v>
      </c>
      <c r="G37" s="2">
        <v>3</v>
      </c>
      <c r="P37">
        <v>2</v>
      </c>
      <c r="Q37" t="str">
        <f t="shared" si="0"/>
        <v>23</v>
      </c>
      <c r="R37">
        <v>1</v>
      </c>
      <c r="X37" t="s">
        <v>279</v>
      </c>
      <c r="Y37" t="s">
        <v>262</v>
      </c>
      <c r="AN37">
        <v>765</v>
      </c>
      <c r="AO37">
        <v>751</v>
      </c>
      <c r="AP37">
        <v>758</v>
      </c>
      <c r="AQ37">
        <v>781</v>
      </c>
      <c r="AT37">
        <f>(($AO$34-$AN$33)/($AN$34-$AN$33))</f>
        <v>0.30769230769230771</v>
      </c>
      <c r="AU37">
        <f>(($AP$34-$AN$33)/($AN$34-$AN$33))</f>
        <v>0.57692307692307687</v>
      </c>
      <c r="AV37">
        <f>(($AQ$33-$AN$33)/($AN$34-$AN$33))</f>
        <v>0.61538461538461542</v>
      </c>
      <c r="AW37">
        <f>(($AN$33-$AO$33)/($AO$34-$AO$33))</f>
        <v>0.61904761904761907</v>
      </c>
      <c r="AX37">
        <f>(($AP$33-$AO$33)/($AO$34-$AO$33))</f>
        <v>0.23809523809523808</v>
      </c>
      <c r="AY37">
        <f>(($AQ$32-$AO$33)/($AO$34-$AO$33))</f>
        <v>0.42857142857142855</v>
      </c>
      <c r="AZ37">
        <f>(($AN$33-$AP$33)/($AP$34-$AP$33))</f>
        <v>0.34782608695652173</v>
      </c>
      <c r="BA37">
        <f>(($AO$34-$AP$33)/($AP$34-$AP$33))</f>
        <v>0.69565217391304346</v>
      </c>
      <c r="BB37">
        <f>(($AQ$32-$AP$33)/($AP$34-$AP$33))</f>
        <v>0.17391304347826086</v>
      </c>
      <c r="BC37">
        <f>(($AN$33-$AQ$32)/($AQ$33-$AQ$32))</f>
        <v>0.2</v>
      </c>
      <c r="BD37">
        <f>(($AO$34-$AQ$32)/($AQ$33-$AQ$32))</f>
        <v>0.6</v>
      </c>
      <c r="BE37">
        <f>(($AP$34-$AQ$32)/($AQ$33-$AQ$32))</f>
        <v>0.95</v>
      </c>
      <c r="BG37">
        <v>1</v>
      </c>
      <c r="BH37">
        <v>188</v>
      </c>
      <c r="BI37">
        <f>($BH$41-$BH$38)/200</f>
        <v>7.0000000000000007E-2</v>
      </c>
      <c r="BQ37">
        <f>(($AO$34-$AN$33)/($AN$34-$AN$33))</f>
        <v>0.30769230769230771</v>
      </c>
      <c r="BR37">
        <f>1-(($AP$34-$AN$33)/($AN$34-$AN$33))</f>
        <v>0.42307692307692313</v>
      </c>
      <c r="BS37">
        <f>1-(($AQ$33-$AN$33)/($AN$34-$AN$33))</f>
        <v>0.38461538461538458</v>
      </c>
      <c r="BT37">
        <f>1-(($AN$33-$AO$33)/($AO$34-$AO$33))</f>
        <v>0.38095238095238093</v>
      </c>
      <c r="BU37">
        <f>(($AP$33-$AO$33)/($AO$34-$AO$33))</f>
        <v>0.23809523809523808</v>
      </c>
      <c r="BV37">
        <f>(($AQ$32-$AO$33)/($AO$34-$AO$33))</f>
        <v>0.42857142857142855</v>
      </c>
      <c r="BW37">
        <f>(($AN$33-$AP$33)/($AP$34-$AP$33))</f>
        <v>0.34782608695652173</v>
      </c>
      <c r="BX37">
        <f>1-(($AO$34-$AP$33)/($AP$34-$AP$33))</f>
        <v>0.30434782608695654</v>
      </c>
      <c r="BY37">
        <f>(($AQ$32-$AP$33)/($AP$34-$AP$33))</f>
        <v>0.17391304347826086</v>
      </c>
      <c r="BZ37">
        <f>(($AN$33-$AQ$32)/($AQ$33-$AQ$32))</f>
        <v>0.2</v>
      </c>
      <c r="CA37">
        <f>1-(($AO$34-$AQ$32)/($AQ$33-$AQ$32))</f>
        <v>0.4</v>
      </c>
      <c r="CB37">
        <f>1-(($AP$34-$AQ$32)/($AQ$33-$AQ$32))</f>
        <v>5.0000000000000044E-2</v>
      </c>
    </row>
    <row r="38" spans="1:80" x14ac:dyDescent="0.25">
      <c r="A38">
        <v>37</v>
      </c>
      <c r="D38">
        <v>197.93722400000001</v>
      </c>
      <c r="E38" s="3">
        <v>2</v>
      </c>
      <c r="F38">
        <v>212.35715099999999</v>
      </c>
      <c r="G38" s="2">
        <v>3</v>
      </c>
      <c r="P38">
        <v>2</v>
      </c>
      <c r="Q38" t="str">
        <f t="shared" si="0"/>
        <v>23</v>
      </c>
      <c r="R38">
        <v>4</v>
      </c>
      <c r="X38" t="s">
        <v>279</v>
      </c>
      <c r="Y38" t="s">
        <v>260</v>
      </c>
      <c r="AN38">
        <v>803</v>
      </c>
      <c r="AO38">
        <v>771</v>
      </c>
      <c r="AP38">
        <v>779</v>
      </c>
      <c r="AQ38">
        <v>799</v>
      </c>
      <c r="AT38">
        <f>(($AO$35-$AN$34)/($AN$35-$AN$34))</f>
        <v>0.30434782608695654</v>
      </c>
      <c r="AU38">
        <f>(($AP$35-$AN$34)/($AN$35-$AN$34))</f>
        <v>0.47826086956521741</v>
      </c>
      <c r="AV38">
        <f>(($AQ$34-$AN$34)/($AN$35-$AN$34))</f>
        <v>0.52173913043478259</v>
      </c>
      <c r="AW38">
        <f>(($AN$34-$AO$34)/($AO$35-$AO$34))</f>
        <v>0.72</v>
      </c>
      <c r="AX38">
        <f>(($AP$34-$AO$34)/($AO$35-$AO$34))</f>
        <v>0.28000000000000003</v>
      </c>
      <c r="AY38">
        <f>(($AQ$33-$AO$34)/($AO$35-$AO$34))</f>
        <v>0.32</v>
      </c>
      <c r="AZ38">
        <f>(($AN$34-$AP$34)/($AP$35-$AP$34))</f>
        <v>0.5</v>
      </c>
      <c r="BA38">
        <f>(($AO$35-$AP$34)/($AP$35-$AP$34))</f>
        <v>0.81818181818181823</v>
      </c>
      <c r="BB38">
        <f>(($AQ$33-$AP$34)/($AP$35-$AP$34))</f>
        <v>4.5454545454545456E-2</v>
      </c>
      <c r="BC38">
        <f>(($AN$34-$AQ$33)/($AQ$34-$AQ$33))</f>
        <v>0.45454545454545453</v>
      </c>
      <c r="BD38">
        <f>(($AO$35-$AQ$33)/($AQ$34-$AQ$33))</f>
        <v>0.77272727272727271</v>
      </c>
      <c r="BE38">
        <f>(($AP$35-$AQ$33)/($AQ$34-$AQ$33))</f>
        <v>0.95454545454545459</v>
      </c>
      <c r="BG38">
        <v>4</v>
      </c>
      <c r="BH38">
        <v>198</v>
      </c>
      <c r="BI38">
        <f>($BH$47-$BH$44)/200</f>
        <v>8.5000000000000006E-2</v>
      </c>
      <c r="BQ38">
        <f>(($AO$35-$AN$34)/($AN$35-$AN$34))</f>
        <v>0.30434782608695654</v>
      </c>
      <c r="BR38">
        <f>(($AP$35-$AN$34)/($AN$35-$AN$34))</f>
        <v>0.47826086956521741</v>
      </c>
      <c r="BS38">
        <f>1-(($AQ$34-$AN$34)/($AN$35-$AN$34))</f>
        <v>0.47826086956521741</v>
      </c>
      <c r="BT38">
        <f>1-(($AN$34-$AO$34)/($AO$35-$AO$34))</f>
        <v>0.28000000000000003</v>
      </c>
      <c r="BU38">
        <f>(($AP$34-$AO$34)/($AO$35-$AO$34))</f>
        <v>0.28000000000000003</v>
      </c>
      <c r="BV38">
        <f>(($AQ$33-$AO$34)/($AO$35-$AO$34))</f>
        <v>0.32</v>
      </c>
      <c r="BW38">
        <f>(($AN$34-$AP$34)/($AP$35-$AP$34))</f>
        <v>0.5</v>
      </c>
      <c r="BX38">
        <f>1-(($AO$35-$AP$34)/($AP$35-$AP$34))</f>
        <v>0.18181818181818177</v>
      </c>
      <c r="BY38">
        <f>(($AQ$33-$AP$34)/($AP$35-$AP$34))</f>
        <v>4.5454545454545456E-2</v>
      </c>
      <c r="BZ38">
        <f>(($AN$34-$AQ$33)/($AQ$34-$AQ$33))</f>
        <v>0.45454545454545453</v>
      </c>
      <c r="CA38">
        <f>1-(($AO$35-$AQ$33)/($AQ$34-$AQ$33))</f>
        <v>0.22727272727272729</v>
      </c>
      <c r="CB38">
        <f>1-(($AP$35-$AQ$33)/($AQ$34-$AQ$33))</f>
        <v>4.5454545454545414E-2</v>
      </c>
    </row>
    <row r="39" spans="1:80" x14ac:dyDescent="0.25">
      <c r="A39">
        <v>38</v>
      </c>
      <c r="D39">
        <v>197.940832</v>
      </c>
      <c r="E39" s="3">
        <v>2</v>
      </c>
      <c r="P39">
        <v>1</v>
      </c>
      <c r="Q39" t="str">
        <f t="shared" si="0"/>
        <v>2</v>
      </c>
      <c r="R39">
        <v>3</v>
      </c>
      <c r="X39" t="s">
        <v>279</v>
      </c>
      <c r="Y39" t="s">
        <v>261</v>
      </c>
      <c r="AN39">
        <v>833</v>
      </c>
      <c r="AO39">
        <v>785</v>
      </c>
      <c r="AP39">
        <v>789</v>
      </c>
      <c r="AQ39">
        <v>825</v>
      </c>
      <c r="AT39">
        <f>(($AO$36-$AN$35)/($AN$36-$AN$35))</f>
        <v>0.21052631578947367</v>
      </c>
      <c r="AU39">
        <f>(($AP$36-$AN$35)/($AN$36-$AN$35))</f>
        <v>0.57894736842105265</v>
      </c>
      <c r="AV39">
        <f>(($AQ$35-$AN$35)/($AN$36-$AN$35))</f>
        <v>0.57894736842105265</v>
      </c>
      <c r="AW39">
        <f>(($AN$35-$AO$35)/($AO$36-$AO$35))</f>
        <v>0.8</v>
      </c>
      <c r="AX39">
        <f>(($AP$35-$AO$35)/($AO$36-$AO$35))</f>
        <v>0.2</v>
      </c>
      <c r="AY39">
        <f>(($AQ$34-$AO$35)/($AO$36-$AO$35))</f>
        <v>0.25</v>
      </c>
      <c r="AZ39">
        <f>(($AN$35-$AP$35)/($AP$36-$AP$35))</f>
        <v>0.52173913043478259</v>
      </c>
      <c r="BA39">
        <f>(($AO$36-$AP$35)/($AP$36-$AP$35))</f>
        <v>0.69565217391304346</v>
      </c>
      <c r="BB39">
        <f>(($AQ$34-$AP$35)/($AP$36-$AP$35))</f>
        <v>4.3478260869565216E-2</v>
      </c>
      <c r="BC39">
        <f>(($AN$35-$AQ$34)/($AQ$35-$AQ$34))</f>
        <v>0.5</v>
      </c>
      <c r="BD39">
        <f>(($AO$36-$AQ$34)/($AQ$35-$AQ$34))</f>
        <v>0.68181818181818177</v>
      </c>
      <c r="BE39">
        <f>(($AP$36-$AQ$35)/($AQ$36-$AQ$35))</f>
        <v>0</v>
      </c>
      <c r="BG39">
        <v>3</v>
      </c>
      <c r="BH39">
        <v>200</v>
      </c>
      <c r="BI39">
        <f>($BH$48-$BH$45)/200</f>
        <v>9.5000000000000001E-2</v>
      </c>
      <c r="BQ39">
        <f>(($AO$36-$AN$35)/($AN$36-$AN$35))</f>
        <v>0.21052631578947367</v>
      </c>
      <c r="BR39">
        <f>1-(($AP$36-$AN$35)/($AN$36-$AN$35))</f>
        <v>0.42105263157894735</v>
      </c>
      <c r="BS39">
        <f>1-(($AQ$35-$AN$35)/($AN$36-$AN$35))</f>
        <v>0.42105263157894735</v>
      </c>
      <c r="BT39">
        <f>1-(($AN$35-$AO$35)/($AO$36-$AO$35))</f>
        <v>0.19999999999999996</v>
      </c>
      <c r="BU39">
        <f>(($AP$35-$AO$35)/($AO$36-$AO$35))</f>
        <v>0.2</v>
      </c>
      <c r="BV39">
        <f>(($AQ$34-$AO$35)/($AO$36-$AO$35))</f>
        <v>0.25</v>
      </c>
      <c r="BW39">
        <f>1-(($AN$35-$AP$35)/($AP$36-$AP$35))</f>
        <v>0.47826086956521741</v>
      </c>
      <c r="BX39">
        <f>1-(($AO$36-$AP$35)/($AP$36-$AP$35))</f>
        <v>0.30434782608695654</v>
      </c>
      <c r="BY39">
        <f>(($AQ$34-$AP$35)/($AP$36-$AP$35))</f>
        <v>4.3478260869565216E-2</v>
      </c>
      <c r="BZ39">
        <f>(($AN$35-$AQ$34)/($AQ$35-$AQ$34))</f>
        <v>0.5</v>
      </c>
      <c r="CA39">
        <f>1-(($AO$36-$AQ$34)/($AQ$35-$AQ$34))</f>
        <v>0.31818181818181823</v>
      </c>
      <c r="CB39">
        <f>(($AP$36-$AQ$35)/($AQ$36-$AQ$35))</f>
        <v>0</v>
      </c>
    </row>
    <row r="40" spans="1:80" x14ac:dyDescent="0.25">
      <c r="A40">
        <v>39</v>
      </c>
      <c r="D40">
        <v>197.94407899999999</v>
      </c>
      <c r="E40" s="3">
        <v>2</v>
      </c>
      <c r="P40">
        <v>1</v>
      </c>
      <c r="Q40" t="str">
        <f t="shared" si="0"/>
        <v>2</v>
      </c>
      <c r="R40">
        <v>2</v>
      </c>
      <c r="X40" t="s">
        <v>279</v>
      </c>
      <c r="Y40" t="s">
        <v>262</v>
      </c>
      <c r="AN40">
        <v>857</v>
      </c>
      <c r="AO40">
        <v>816</v>
      </c>
      <c r="AP40">
        <v>818</v>
      </c>
      <c r="AQ40">
        <v>844</v>
      </c>
      <c r="AT40">
        <f>(($AO$37-$AN$36)/($AN$37-$AN$36))</f>
        <v>0.26315789473684209</v>
      </c>
      <c r="AU40">
        <f>(($AP$37-$AN$36)/($AN$37-$AN$36))</f>
        <v>0.63157894736842102</v>
      </c>
      <c r="AV40">
        <f>(($AQ$36-$AN$36)/($AN$37-$AN$36))</f>
        <v>0.73684210526315785</v>
      </c>
      <c r="AW40">
        <f>(($AN$36-$AO$36)/($AO$37-$AO$36))</f>
        <v>0.75</v>
      </c>
      <c r="AX40">
        <f>(($AP$36-$AO$36)/($AO$37-$AO$36))</f>
        <v>0.35</v>
      </c>
      <c r="AY40">
        <f>(($AQ$35-$AO$36)/($AO$37-$AO$36))</f>
        <v>0.35</v>
      </c>
      <c r="AZ40">
        <f>(($AN$36-$AP$36)/($AP$37-$AP$36))</f>
        <v>0.4</v>
      </c>
      <c r="BA40">
        <f>(($AO$37-$AP$36)/($AP$37-$AP$36))</f>
        <v>0.65</v>
      </c>
      <c r="BB40">
        <f>(($AQ$35-$AP$36)/($AP$37-$AP$36))</f>
        <v>0</v>
      </c>
      <c r="BC40">
        <f>(($AN$36-$AQ$35)/($AQ$36-$AQ$35))</f>
        <v>0.36363636363636365</v>
      </c>
      <c r="BD40">
        <f>(($AO$37-$AQ$35)/($AQ$36-$AQ$35))</f>
        <v>0.59090909090909094</v>
      </c>
      <c r="BE40">
        <f>(($AP$37-$AQ$35)/($AQ$36-$AQ$35))</f>
        <v>0.90909090909090906</v>
      </c>
      <c r="BG40">
        <v>2</v>
      </c>
      <c r="BH40">
        <v>204</v>
      </c>
      <c r="BI40">
        <f>($BH$49-$BH$46)/200</f>
        <v>0.08</v>
      </c>
      <c r="BQ40">
        <f>(($AO$37-$AN$36)/($AN$37-$AN$36))</f>
        <v>0.26315789473684209</v>
      </c>
      <c r="BR40">
        <f>1-(($AP$37-$AN$36)/($AN$37-$AN$36))</f>
        <v>0.36842105263157898</v>
      </c>
      <c r="BS40">
        <f>1-(($AQ$36-$AN$36)/($AN$37-$AN$36))</f>
        <v>0.26315789473684215</v>
      </c>
      <c r="BT40">
        <f>1-(($AN$36-$AO$36)/($AO$37-$AO$36))</f>
        <v>0.25</v>
      </c>
      <c r="BU40">
        <f>(($AP$36-$AO$36)/($AO$37-$AO$36))</f>
        <v>0.35</v>
      </c>
      <c r="BV40">
        <f>(($AQ$35-$AO$36)/($AO$37-$AO$36))</f>
        <v>0.35</v>
      </c>
      <c r="BW40">
        <f>(($AN$36-$AP$36)/($AP$37-$AP$36))</f>
        <v>0.4</v>
      </c>
      <c r="BX40">
        <f>1-(($AO$37-$AP$36)/($AP$37-$AP$36))</f>
        <v>0.35</v>
      </c>
      <c r="BY40">
        <f>(($AQ$35-$AP$36)/($AP$37-$AP$36))</f>
        <v>0</v>
      </c>
      <c r="BZ40">
        <f>(($AN$36-$AQ$35)/($AQ$36-$AQ$35))</f>
        <v>0.36363636363636365</v>
      </c>
      <c r="CA40">
        <f>1-(($AO$37-$AQ$35)/($AQ$36-$AQ$35))</f>
        <v>0.40909090909090906</v>
      </c>
      <c r="CB40">
        <f>1-(($AP$37-$AQ$35)/($AQ$36-$AQ$35))</f>
        <v>9.0909090909090939E-2</v>
      </c>
    </row>
    <row r="41" spans="1:80" x14ac:dyDescent="0.25">
      <c r="A41">
        <v>40</v>
      </c>
      <c r="D41">
        <v>197.94140099999998</v>
      </c>
      <c r="E41" s="3">
        <v>2</v>
      </c>
      <c r="P41">
        <v>1</v>
      </c>
      <c r="Q41" t="str">
        <f t="shared" si="0"/>
        <v>2</v>
      </c>
      <c r="R41">
        <v>1</v>
      </c>
      <c r="X41" t="s">
        <v>279</v>
      </c>
      <c r="Y41" t="s">
        <v>259</v>
      </c>
      <c r="AN41">
        <v>875</v>
      </c>
      <c r="AO41">
        <v>839</v>
      </c>
      <c r="AP41">
        <v>844</v>
      </c>
      <c r="AQ41">
        <v>866</v>
      </c>
      <c r="AW41">
        <f>(($AN$37-$AO$37)/($AO$38-$AO$37))</f>
        <v>0.7</v>
      </c>
      <c r="AX41">
        <f>(($AP$37-$AO$37)/($AO$38-$AO$37))</f>
        <v>0.35</v>
      </c>
      <c r="AY41">
        <f>(($AQ$36-$AO$37)/($AO$38-$AO$37))</f>
        <v>0.45</v>
      </c>
      <c r="AZ41">
        <f>(($AN$37-$AP$37)/($AP$38-$AP$37))</f>
        <v>0.33333333333333331</v>
      </c>
      <c r="BA41">
        <f>(($AO$38-$AP$37)/($AP$38-$AP$37))</f>
        <v>0.61904761904761907</v>
      </c>
      <c r="BB41">
        <f>(($AQ$36-$AP$37)/($AP$38-$AP$37))</f>
        <v>9.5238095238095233E-2</v>
      </c>
      <c r="BC41">
        <f>(($AN$37-$AQ$36)/($AQ$37-$AQ$36))</f>
        <v>0.23809523809523808</v>
      </c>
      <c r="BD41">
        <f>(($AO$38-$AQ$36)/($AQ$37-$AQ$36))</f>
        <v>0.52380952380952384</v>
      </c>
      <c r="BE41">
        <f>(($AP$38-$AQ$36)/($AQ$37-$AQ$36))</f>
        <v>0.90476190476190477</v>
      </c>
      <c r="BG41">
        <v>1</v>
      </c>
      <c r="BH41">
        <v>212</v>
      </c>
      <c r="BI41">
        <f>($BH$50-$BH$47)/200</f>
        <v>9.5000000000000001E-2</v>
      </c>
      <c r="BT41">
        <f>1-(($AN$37-$AO$37)/($AO$38-$AO$37))</f>
        <v>0.30000000000000004</v>
      </c>
      <c r="BU41">
        <f>(($AP$37-$AO$37)/($AO$38-$AO$37))</f>
        <v>0.35</v>
      </c>
      <c r="BV41">
        <f>(($AQ$36-$AO$37)/($AO$38-$AO$37))</f>
        <v>0.45</v>
      </c>
      <c r="BW41">
        <f>(($AN$37-$AP$37)/($AP$38-$AP$37))</f>
        <v>0.33333333333333331</v>
      </c>
      <c r="BX41">
        <f>1-(($AO$38-$AP$37)/($AP$38-$AP$37))</f>
        <v>0.38095238095238093</v>
      </c>
      <c r="BY41">
        <f>(($AQ$36-$AP$37)/($AP$38-$AP$37))</f>
        <v>9.5238095238095233E-2</v>
      </c>
      <c r="BZ41">
        <f>(($AN$37-$AQ$36)/($AQ$37-$AQ$36))</f>
        <v>0.23809523809523808</v>
      </c>
      <c r="CA41">
        <f>1-(($AO$38-$AQ$36)/($AQ$37-$AQ$36))</f>
        <v>0.47619047619047616</v>
      </c>
      <c r="CB41">
        <f>1-(($AP$38-$AQ$36)/($AQ$37-$AQ$36))</f>
        <v>9.5238095238095233E-2</v>
      </c>
    </row>
    <row r="42" spans="1:80" x14ac:dyDescent="0.25">
      <c r="A42">
        <v>41</v>
      </c>
      <c r="B42">
        <v>189.22588200000001</v>
      </c>
      <c r="C42" s="4">
        <v>1</v>
      </c>
      <c r="D42">
        <v>198.000517</v>
      </c>
      <c r="E42" s="3">
        <v>2</v>
      </c>
      <c r="P42">
        <v>2</v>
      </c>
      <c r="Q42" t="str">
        <f t="shared" si="0"/>
        <v>12</v>
      </c>
      <c r="R42" t="s">
        <v>22</v>
      </c>
      <c r="X42" t="s">
        <v>279</v>
      </c>
      <c r="Y42" t="s">
        <v>260</v>
      </c>
      <c r="AN42">
        <v>895</v>
      </c>
      <c r="AO42">
        <v>860</v>
      </c>
      <c r="AP42">
        <v>866</v>
      </c>
      <c r="AQ42">
        <v>887</v>
      </c>
      <c r="BG42" t="s">
        <v>22</v>
      </c>
      <c r="BH42">
        <v>217</v>
      </c>
      <c r="BI42">
        <f>($BH$51-$BH$48)/200</f>
        <v>0.05</v>
      </c>
    </row>
    <row r="43" spans="1:80" x14ac:dyDescent="0.25">
      <c r="A43">
        <v>42</v>
      </c>
      <c r="B43">
        <v>189.202021</v>
      </c>
      <c r="C43" s="4">
        <v>1</v>
      </c>
      <c r="D43">
        <v>197.91815400000002</v>
      </c>
      <c r="E43" s="3">
        <v>2</v>
      </c>
      <c r="P43">
        <v>2</v>
      </c>
      <c r="Q43" t="str">
        <f t="shared" si="0"/>
        <v>12</v>
      </c>
      <c r="R43" t="s">
        <v>22</v>
      </c>
      <c r="X43" t="s">
        <v>279</v>
      </c>
      <c r="Y43" t="s">
        <v>261</v>
      </c>
      <c r="AN43">
        <v>918</v>
      </c>
      <c r="AO43">
        <v>880</v>
      </c>
      <c r="AP43">
        <v>886</v>
      </c>
      <c r="AQ43">
        <v>906</v>
      </c>
      <c r="BG43" t="s">
        <v>22</v>
      </c>
      <c r="BH43">
        <v>219</v>
      </c>
      <c r="BI43">
        <f>($BH$52-$BH$49)/200</f>
        <v>8.5000000000000006E-2</v>
      </c>
    </row>
    <row r="44" spans="1:80" x14ac:dyDescent="0.25">
      <c r="A44">
        <v>43</v>
      </c>
      <c r="B44">
        <v>189.193873</v>
      </c>
      <c r="C44" s="4">
        <v>1</v>
      </c>
      <c r="P44">
        <v>1</v>
      </c>
      <c r="Q44" t="str">
        <f t="shared" si="0"/>
        <v>1</v>
      </c>
      <c r="R44">
        <v>2</v>
      </c>
      <c r="X44" t="s">
        <v>279</v>
      </c>
      <c r="Y44" t="s">
        <v>262</v>
      </c>
      <c r="AB44" t="s">
        <v>279</v>
      </c>
      <c r="AC44" t="str">
        <f>CONCATENATE($R44,$R45,$R46,$R47)</f>
        <v>2143</v>
      </c>
      <c r="AN44">
        <v>938</v>
      </c>
      <c r="AO44">
        <v>900</v>
      </c>
      <c r="AP44">
        <v>907</v>
      </c>
      <c r="AQ44">
        <v>930</v>
      </c>
      <c r="AT44">
        <f>(($AO$40-$AN$38)/($AN$39-$AN$38))</f>
        <v>0.43333333333333335</v>
      </c>
      <c r="AU44">
        <f>(($AP$40-$AN$38)/($AN$39-$AN$38))</f>
        <v>0.5</v>
      </c>
      <c r="AV44">
        <f>(($AQ$39-$AN$38)/($AN$39-$AN$38))</f>
        <v>0.73333333333333328</v>
      </c>
      <c r="AW44">
        <f>(($AN$38-$AO$39)/($AO$40-$AO$39))</f>
        <v>0.58064516129032262</v>
      </c>
      <c r="AX44">
        <f>(($AP$39-$AO$39)/($AO$40-$AO$39))</f>
        <v>0.12903225806451613</v>
      </c>
      <c r="AY44">
        <f>(($AQ$38-$AO$39)/($AO$40-$AO$39))</f>
        <v>0.45161290322580644</v>
      </c>
      <c r="AZ44">
        <f>(($AN$38-$AP$39)/($AP$40-$AP$39))</f>
        <v>0.48275862068965519</v>
      </c>
      <c r="BA44">
        <f>(($AO$40-$AP$39)/($AP$40-$AP$39))</f>
        <v>0.93103448275862066</v>
      </c>
      <c r="BB44">
        <f>(($AQ$38-$AP$39)/($AP$40-$AP$39))</f>
        <v>0.34482758620689657</v>
      </c>
      <c r="BC44">
        <f>(($AN$38-$AQ$38)/($AQ$39-$AQ$38))</f>
        <v>0.15384615384615385</v>
      </c>
      <c r="BD44">
        <f>(($AO$40-$AQ$38)/($AQ$39-$AQ$38))</f>
        <v>0.65384615384615385</v>
      </c>
      <c r="BE44">
        <f>(($AP$40-$AQ$38)/($AQ$39-$AQ$38))</f>
        <v>0.73076923076923073</v>
      </c>
      <c r="BG44">
        <v>2</v>
      </c>
      <c r="BH44">
        <v>220</v>
      </c>
      <c r="BI44">
        <f>($BH$53-$BH$50)/200</f>
        <v>7.0000000000000007E-2</v>
      </c>
      <c r="BQ44">
        <f>(($AO$40-$AN$38)/($AN$39-$AN$38))</f>
        <v>0.43333333333333335</v>
      </c>
      <c r="BR44">
        <f>(($AP$40-$AN$38)/($AN$39-$AN$38))</f>
        <v>0.5</v>
      </c>
      <c r="BS44">
        <f>1-(($AQ$39-$AN$38)/($AN$39-$AN$38))</f>
        <v>0.26666666666666672</v>
      </c>
      <c r="BT44">
        <f>1-(($AN$38-$AO$39)/($AO$40-$AO$39))</f>
        <v>0.41935483870967738</v>
      </c>
      <c r="BU44">
        <f>(($AP$39-$AO$39)/($AO$40-$AO$39))</f>
        <v>0.12903225806451613</v>
      </c>
      <c r="BV44">
        <f>(($AQ$38-$AO$39)/($AO$40-$AO$39))</f>
        <v>0.45161290322580644</v>
      </c>
      <c r="BW44">
        <f>(($AN$38-$AP$39)/($AP$40-$AP$39))</f>
        <v>0.48275862068965519</v>
      </c>
      <c r="BX44">
        <f>1-(($AO$40-$AP$39)/($AP$40-$AP$39))</f>
        <v>6.8965517241379337E-2</v>
      </c>
      <c r="BY44">
        <f>(($AQ$38-$AP$39)/($AP$40-$AP$39))</f>
        <v>0.34482758620689657</v>
      </c>
      <c r="BZ44">
        <f>(($AN$38-$AQ$38)/($AQ$39-$AQ$38))</f>
        <v>0.15384615384615385</v>
      </c>
      <c r="CA44">
        <f>1-(($AO$40-$AQ$38)/($AQ$39-$AQ$38))</f>
        <v>0.34615384615384615</v>
      </c>
      <c r="CB44">
        <f>1-(($AP$40-$AQ$38)/($AQ$39-$AQ$38))</f>
        <v>0.26923076923076927</v>
      </c>
    </row>
    <row r="45" spans="1:80" x14ac:dyDescent="0.25">
      <c r="A45">
        <v>44</v>
      </c>
      <c r="B45">
        <v>189.23067700000001</v>
      </c>
      <c r="C45" s="4">
        <v>1</v>
      </c>
      <c r="P45">
        <v>1</v>
      </c>
      <c r="Q45" t="str">
        <f t="shared" si="0"/>
        <v>1</v>
      </c>
      <c r="R45">
        <v>1</v>
      </c>
      <c r="X45" t="s">
        <v>279</v>
      </c>
      <c r="Y45" t="s">
        <v>259</v>
      </c>
      <c r="AN45">
        <v>958</v>
      </c>
      <c r="AO45">
        <v>921</v>
      </c>
      <c r="AP45">
        <v>929</v>
      </c>
      <c r="AQ45">
        <v>952</v>
      </c>
      <c r="AT45">
        <f>(($AO$41-$AN$39)/($AN$40-$AN$39))</f>
        <v>0.25</v>
      </c>
      <c r="AU45">
        <f>(($AP$41-$AN$39)/($AN$40-$AN$39))</f>
        <v>0.45833333333333331</v>
      </c>
      <c r="AV45">
        <f>(($AQ$40-$AN$39)/($AN$40-$AN$39))</f>
        <v>0.45833333333333331</v>
      </c>
      <c r="AW45">
        <f>(($AN$39-$AO$40)/($AO$41-$AO$40))</f>
        <v>0.73913043478260865</v>
      </c>
      <c r="AX45">
        <f>(($AP$40-$AO$40)/($AO$41-$AO$40))</f>
        <v>8.6956521739130432E-2</v>
      </c>
      <c r="AY45">
        <f>(($AQ$39-$AO$40)/($AO$41-$AO$40))</f>
        <v>0.39130434782608697</v>
      </c>
      <c r="AZ45">
        <f>(($AN$39-$AP$40)/($AP$41-$AP$40))</f>
        <v>0.57692307692307687</v>
      </c>
      <c r="BA45">
        <f>(($AO$41-$AP$40)/($AP$41-$AP$40))</f>
        <v>0.80769230769230771</v>
      </c>
      <c r="BB45">
        <f>(($AQ$39-$AP$40)/($AP$41-$AP$40))</f>
        <v>0.26923076923076922</v>
      </c>
      <c r="BC45">
        <f>(($AN$39-$AQ$39)/($AQ$40-$AQ$39))</f>
        <v>0.42105263157894735</v>
      </c>
      <c r="BD45">
        <f>(($AO$41-$AQ$39)/($AQ$40-$AQ$39))</f>
        <v>0.73684210526315785</v>
      </c>
      <c r="BE45">
        <f>(($AP$41-$AQ$40)/($AQ$41-$AQ$40))</f>
        <v>0</v>
      </c>
      <c r="BG45">
        <v>1</v>
      </c>
      <c r="BH45">
        <v>228</v>
      </c>
      <c r="BI45">
        <f>($BH$54-$BH$51)/200</f>
        <v>0.1</v>
      </c>
      <c r="BQ45">
        <f>(($AO$41-$AN$39)/($AN$40-$AN$39))</f>
        <v>0.25</v>
      </c>
      <c r="BR45">
        <f>(($AP$41-$AN$39)/($AN$40-$AN$39))</f>
        <v>0.45833333333333331</v>
      </c>
      <c r="BS45">
        <f>(($AQ$40-$AN$39)/($AN$40-$AN$39))</f>
        <v>0.45833333333333331</v>
      </c>
      <c r="BT45">
        <f>1-(($AN$39-$AO$40)/($AO$41-$AO$40))</f>
        <v>0.26086956521739135</v>
      </c>
      <c r="BU45">
        <f>(($AP$40-$AO$40)/($AO$41-$AO$40))</f>
        <v>8.6956521739130432E-2</v>
      </c>
      <c r="BV45">
        <f>(($AQ$39-$AO$40)/($AO$41-$AO$40))</f>
        <v>0.39130434782608697</v>
      </c>
      <c r="BW45">
        <f>1-(($AN$39-$AP$40)/($AP$41-$AP$40))</f>
        <v>0.42307692307692313</v>
      </c>
      <c r="BX45">
        <f>1-(($AO$41-$AP$40)/($AP$41-$AP$40))</f>
        <v>0.19230769230769229</v>
      </c>
      <c r="BY45">
        <f>(($AQ$39-$AP$40)/($AP$41-$AP$40))</f>
        <v>0.26923076923076922</v>
      </c>
      <c r="BZ45">
        <f>(($AN$39-$AQ$39)/($AQ$40-$AQ$39))</f>
        <v>0.42105263157894735</v>
      </c>
      <c r="CA45">
        <f>1-(($AO$41-$AQ$39)/($AQ$40-$AQ$39))</f>
        <v>0.26315789473684215</v>
      </c>
      <c r="CB45">
        <f>(($AP$41-$AQ$40)/($AQ$41-$AQ$40))</f>
        <v>0</v>
      </c>
    </row>
    <row r="46" spans="1:80" x14ac:dyDescent="0.25">
      <c r="A46">
        <v>45</v>
      </c>
      <c r="B46">
        <v>189.20598799999999</v>
      </c>
      <c r="C46" s="4">
        <v>1</v>
      </c>
      <c r="H46">
        <v>195.56626699999998</v>
      </c>
      <c r="I46" s="5">
        <v>4</v>
      </c>
      <c r="P46">
        <v>2</v>
      </c>
      <c r="Q46" t="str">
        <f t="shared" si="0"/>
        <v>14</v>
      </c>
      <c r="R46">
        <v>4</v>
      </c>
      <c r="X46" t="s">
        <v>279</v>
      </c>
      <c r="Y46" t="s">
        <v>260</v>
      </c>
      <c r="AN46">
        <v>978</v>
      </c>
      <c r="AO46">
        <v>943</v>
      </c>
      <c r="AP46">
        <v>950</v>
      </c>
      <c r="AQ46">
        <v>973</v>
      </c>
      <c r="AT46">
        <f>(($AO$42-$AN$40)/($AN$41-$AN$40))</f>
        <v>0.16666666666666666</v>
      </c>
      <c r="AU46">
        <f>(($AP$42-$AN$40)/($AN$41-$AN$40))</f>
        <v>0.5</v>
      </c>
      <c r="AV46">
        <f>(($AQ$41-$AN$40)/($AN$41-$AN$40))</f>
        <v>0.5</v>
      </c>
      <c r="AW46">
        <f>(($AN$40-$AO$41)/($AO$42-$AO$41))</f>
        <v>0.8571428571428571</v>
      </c>
      <c r="AX46">
        <f>(($AP$41-$AO$41)/($AO$42-$AO$41))</f>
        <v>0.23809523809523808</v>
      </c>
      <c r="AY46">
        <f>(($AQ$40-$AO$41)/($AO$42-$AO$41))</f>
        <v>0.23809523809523808</v>
      </c>
      <c r="AZ46">
        <f>(($AN$40-$AP$41)/($AP$42-$AP$41))</f>
        <v>0.59090909090909094</v>
      </c>
      <c r="BA46">
        <f>(($AO$42-$AP$41)/($AP$42-$AP$41))</f>
        <v>0.72727272727272729</v>
      </c>
      <c r="BB46">
        <f>(($AQ$40-$AP$41)/($AP$42-$AP$41))</f>
        <v>0</v>
      </c>
      <c r="BC46">
        <f>(($AN$40-$AQ$40)/($AQ$41-$AQ$40))</f>
        <v>0.59090909090909094</v>
      </c>
      <c r="BD46">
        <f>(($AO$42-$AQ$40)/($AQ$41-$AQ$40))</f>
        <v>0.72727272727272729</v>
      </c>
      <c r="BE46">
        <f>(($AP$42-$AQ$41)/($AQ$42-$AQ$41))</f>
        <v>0</v>
      </c>
      <c r="BG46">
        <v>4</v>
      </c>
      <c r="BH46">
        <v>234</v>
      </c>
      <c r="BI46">
        <f>($BH$55-$BH$52)/200</f>
        <v>5.5E-2</v>
      </c>
      <c r="BQ46">
        <f>(($AO$42-$AN$40)/($AN$41-$AN$40))</f>
        <v>0.16666666666666666</v>
      </c>
      <c r="BR46">
        <f>(($AP$42-$AN$40)/($AN$41-$AN$40))</f>
        <v>0.5</v>
      </c>
      <c r="BS46">
        <f>(($AQ$41-$AN$40)/($AN$41-$AN$40))</f>
        <v>0.5</v>
      </c>
      <c r="BT46">
        <f>1-(($AN$40-$AO$41)/($AO$42-$AO$41))</f>
        <v>0.1428571428571429</v>
      </c>
      <c r="BU46">
        <f>(($AP$41-$AO$41)/($AO$42-$AO$41))</f>
        <v>0.23809523809523808</v>
      </c>
      <c r="BV46">
        <f>(($AQ$40-$AO$41)/($AO$42-$AO$41))</f>
        <v>0.23809523809523808</v>
      </c>
      <c r="BW46">
        <f>1-(($AN$40-$AP$41)/($AP$42-$AP$41))</f>
        <v>0.40909090909090906</v>
      </c>
      <c r="BX46">
        <f>1-(($AO$42-$AP$41)/($AP$42-$AP$41))</f>
        <v>0.27272727272727271</v>
      </c>
      <c r="BY46">
        <f>(($AQ$40-$AP$41)/($AP$42-$AP$41))</f>
        <v>0</v>
      </c>
      <c r="BZ46">
        <f>1-(($AN$40-$AQ$40)/($AQ$41-$AQ$40))</f>
        <v>0.40909090909090906</v>
      </c>
      <c r="CA46">
        <f>1-(($AO$42-$AQ$40)/($AQ$41-$AQ$40))</f>
        <v>0.27272727272727271</v>
      </c>
      <c r="CB46">
        <f>(($AP$42-$AQ$41)/($AQ$42-$AQ$41))</f>
        <v>0</v>
      </c>
    </row>
    <row r="47" spans="1:80" x14ac:dyDescent="0.25">
      <c r="A47">
        <v>46</v>
      </c>
      <c r="B47">
        <v>189.16753599999998</v>
      </c>
      <c r="C47" s="4">
        <v>1</v>
      </c>
      <c r="H47">
        <v>195.607451</v>
      </c>
      <c r="I47" s="5">
        <v>4</v>
      </c>
      <c r="P47">
        <v>2</v>
      </c>
      <c r="Q47" t="str">
        <f t="shared" si="0"/>
        <v>14</v>
      </c>
      <c r="R47">
        <v>3</v>
      </c>
      <c r="X47" t="s">
        <v>279</v>
      </c>
      <c r="Y47" t="s">
        <v>261</v>
      </c>
      <c r="AO47">
        <v>964</v>
      </c>
      <c r="AP47">
        <v>971</v>
      </c>
      <c r="AQ47">
        <v>999</v>
      </c>
      <c r="AT47">
        <f>(($AO$43-$AN$41)/($AN$42-$AN$41))</f>
        <v>0.25</v>
      </c>
      <c r="AU47">
        <f>(($AP$43-$AN$41)/($AN$42-$AN$41))</f>
        <v>0.55000000000000004</v>
      </c>
      <c r="AV47">
        <f>(($AQ$42-$AN$41)/($AN$42-$AN$41))</f>
        <v>0.6</v>
      </c>
      <c r="AW47">
        <f>(($AN$41-$AO$42)/($AO$43-$AO$42))</f>
        <v>0.75</v>
      </c>
      <c r="AX47">
        <f>(($AP$42-$AO$42)/($AO$43-$AO$42))</f>
        <v>0.3</v>
      </c>
      <c r="AY47">
        <f>(($AQ$41-$AO$42)/($AO$43-$AO$42))</f>
        <v>0.3</v>
      </c>
      <c r="AZ47">
        <f>(($AN$41-$AP$42)/($AP$43-$AP$42))</f>
        <v>0.45</v>
      </c>
      <c r="BA47">
        <f>(($AO$43-$AP$42)/($AP$43-$AP$42))</f>
        <v>0.7</v>
      </c>
      <c r="BB47">
        <f>(($AQ$41-$AP$42)/($AP$43-$AP$42))</f>
        <v>0</v>
      </c>
      <c r="BC47">
        <f>(($AN$41-$AQ$41)/($AQ$42-$AQ$41))</f>
        <v>0.42857142857142855</v>
      </c>
      <c r="BD47">
        <f>(($AO$43-$AQ$41)/($AQ$42-$AQ$41))</f>
        <v>0.66666666666666663</v>
      </c>
      <c r="BE47">
        <f>(($AP$43-$AQ$41)/($AQ$42-$AQ$41))</f>
        <v>0.95238095238095233</v>
      </c>
      <c r="BG47">
        <v>3</v>
      </c>
      <c r="BH47">
        <v>237</v>
      </c>
      <c r="BI47">
        <f>($BH$56-$BH$53)/200</f>
        <v>0.08</v>
      </c>
      <c r="BQ47">
        <f>(($AO$43-$AN$41)/($AN$42-$AN$41))</f>
        <v>0.25</v>
      </c>
      <c r="BR47">
        <f>1-(($AP$43-$AN$41)/($AN$42-$AN$41))</f>
        <v>0.44999999999999996</v>
      </c>
      <c r="BS47">
        <f>1-(($AQ$42-$AN$41)/($AN$42-$AN$41))</f>
        <v>0.4</v>
      </c>
      <c r="BT47">
        <f>1-(($AN$41-$AO$42)/($AO$43-$AO$42))</f>
        <v>0.25</v>
      </c>
      <c r="BU47">
        <f>(($AP$42-$AO$42)/($AO$43-$AO$42))</f>
        <v>0.3</v>
      </c>
      <c r="BV47">
        <f>(($AQ$41-$AO$42)/($AO$43-$AO$42))</f>
        <v>0.3</v>
      </c>
      <c r="BW47">
        <f>(($AN$41-$AP$42)/($AP$43-$AP$42))</f>
        <v>0.45</v>
      </c>
      <c r="BX47">
        <f>1-(($AO$43-$AP$42)/($AP$43-$AP$42))</f>
        <v>0.30000000000000004</v>
      </c>
      <c r="BY47">
        <f>(($AQ$41-$AP$42)/($AP$43-$AP$42))</f>
        <v>0</v>
      </c>
      <c r="BZ47">
        <f>(($AN$41-$AQ$41)/($AQ$42-$AQ$41))</f>
        <v>0.42857142857142855</v>
      </c>
      <c r="CA47">
        <f>1-(($AO$43-$AQ$41)/($AQ$42-$AQ$41))</f>
        <v>0.33333333333333337</v>
      </c>
      <c r="CB47">
        <f>1-(($AP$43-$AQ$41)/($AQ$42-$AQ$41))</f>
        <v>4.7619047619047672E-2</v>
      </c>
    </row>
    <row r="48" spans="1:80" x14ac:dyDescent="0.25">
      <c r="A48">
        <v>47</v>
      </c>
      <c r="B48">
        <v>189.16609399999999</v>
      </c>
      <c r="C48" s="4">
        <v>1</v>
      </c>
      <c r="H48">
        <v>195.59642199999999</v>
      </c>
      <c r="I48" s="5">
        <v>4</v>
      </c>
      <c r="P48">
        <v>2</v>
      </c>
      <c r="Q48" t="str">
        <f t="shared" si="0"/>
        <v>14</v>
      </c>
      <c r="R48">
        <v>2</v>
      </c>
      <c r="X48" t="s">
        <v>279</v>
      </c>
      <c r="Y48" t="s">
        <v>262</v>
      </c>
      <c r="AB48" t="s">
        <v>279</v>
      </c>
      <c r="AC48" t="str">
        <f>CONCATENATE($R48,$R49,$R50,$R51)</f>
        <v>2143</v>
      </c>
      <c r="AO48">
        <v>986</v>
      </c>
      <c r="AP48">
        <v>994</v>
      </c>
      <c r="AT48">
        <f>(($AO$44-$AN$42)/($AN$43-$AN$42))</f>
        <v>0.21739130434782608</v>
      </c>
      <c r="AU48">
        <f>(($AP$44-$AN$42)/($AN$43-$AN$42))</f>
        <v>0.52173913043478259</v>
      </c>
      <c r="AV48">
        <f>(($AQ$43-$AN$42)/($AN$43-$AN$42))</f>
        <v>0.47826086956521741</v>
      </c>
      <c r="AW48">
        <f>(($AN$42-$AO$43)/($AO$44-$AO$43))</f>
        <v>0.75</v>
      </c>
      <c r="AX48">
        <f>(($AP$43-$AO$43)/($AO$44-$AO$43))</f>
        <v>0.3</v>
      </c>
      <c r="AY48">
        <f>(($AQ$42-$AO$43)/($AO$44-$AO$43))</f>
        <v>0.35</v>
      </c>
      <c r="AZ48">
        <f>(($AN$42-$AP$43)/($AP$44-$AP$43))</f>
        <v>0.42857142857142855</v>
      </c>
      <c r="BA48">
        <f>(($AO$44-$AP$43)/($AP$44-$AP$43))</f>
        <v>0.66666666666666663</v>
      </c>
      <c r="BB48">
        <f>(($AQ$42-$AP$43)/($AP$44-$AP$43))</f>
        <v>4.7619047619047616E-2</v>
      </c>
      <c r="BC48">
        <f>(($AN$42-$AQ$42)/($AQ$43-$AQ$42))</f>
        <v>0.42105263157894735</v>
      </c>
      <c r="BD48">
        <f>(($AO$44-$AQ$42)/($AQ$43-$AQ$42))</f>
        <v>0.68421052631578949</v>
      </c>
      <c r="BE48">
        <f>(($AP$44-$AQ$43)/($AQ$44-$AQ$43))</f>
        <v>4.1666666666666664E-2</v>
      </c>
      <c r="BG48">
        <v>2</v>
      </c>
      <c r="BH48">
        <v>247</v>
      </c>
      <c r="BI48">
        <f>($BH$57-$BH$54)/200</f>
        <v>6.5000000000000002E-2</v>
      </c>
      <c r="BQ48">
        <f>(($AO$44-$AN$42)/($AN$43-$AN$42))</f>
        <v>0.21739130434782608</v>
      </c>
      <c r="BR48">
        <f>1-(($AP$44-$AN$42)/($AN$43-$AN$42))</f>
        <v>0.47826086956521741</v>
      </c>
      <c r="BS48">
        <f>(($AQ$43-$AN$42)/($AN$43-$AN$42))</f>
        <v>0.47826086956521741</v>
      </c>
      <c r="BT48">
        <f>1-(($AN$42-$AO$43)/($AO$44-$AO$43))</f>
        <v>0.25</v>
      </c>
      <c r="BU48">
        <f>(($AP$43-$AO$43)/($AO$44-$AO$43))</f>
        <v>0.3</v>
      </c>
      <c r="BV48">
        <f>(($AQ$42-$AO$43)/($AO$44-$AO$43))</f>
        <v>0.35</v>
      </c>
      <c r="BW48">
        <f>(($AN$42-$AP$43)/($AP$44-$AP$43))</f>
        <v>0.42857142857142855</v>
      </c>
      <c r="BX48">
        <f>1-(($AO$44-$AP$43)/($AP$44-$AP$43))</f>
        <v>0.33333333333333337</v>
      </c>
      <c r="BY48">
        <f>(($AQ$42-$AP$43)/($AP$44-$AP$43))</f>
        <v>4.7619047619047616E-2</v>
      </c>
      <c r="BZ48">
        <f>(($AN$42-$AQ$42)/($AQ$43-$AQ$42))</f>
        <v>0.42105263157894735</v>
      </c>
      <c r="CA48">
        <f>1-(($AO$44-$AQ$42)/($AQ$43-$AQ$42))</f>
        <v>0.31578947368421051</v>
      </c>
      <c r="CB48">
        <f>(($AP$44-$AQ$43)/($AQ$44-$AQ$43))</f>
        <v>4.1666666666666664E-2</v>
      </c>
    </row>
    <row r="49" spans="1:80" x14ac:dyDescent="0.25">
      <c r="A49">
        <v>48</v>
      </c>
      <c r="B49">
        <v>189.142382</v>
      </c>
      <c r="C49" s="4">
        <v>1</v>
      </c>
      <c r="H49">
        <v>195.62085200000001</v>
      </c>
      <c r="I49" s="5">
        <v>4</v>
      </c>
      <c r="P49">
        <v>2</v>
      </c>
      <c r="Q49" t="str">
        <f t="shared" si="0"/>
        <v>14</v>
      </c>
      <c r="R49">
        <v>1</v>
      </c>
      <c r="X49" t="s">
        <v>279</v>
      </c>
      <c r="Y49" t="s">
        <v>259</v>
      </c>
      <c r="AT49">
        <f>(($AO$45-$AN$43)/($AN$44-$AN$43))</f>
        <v>0.15</v>
      </c>
      <c r="AU49">
        <f>(($AP$45-$AN$43)/($AN$44-$AN$43))</f>
        <v>0.55000000000000004</v>
      </c>
      <c r="AV49">
        <f>(($AQ$44-$AN$43)/($AN$44-$AN$43))</f>
        <v>0.6</v>
      </c>
      <c r="AW49">
        <f>(($AN$43-$AO$44)/($AO$45-$AO$44))</f>
        <v>0.8571428571428571</v>
      </c>
      <c r="AX49">
        <f>(($AP$44-$AO$44)/($AO$45-$AO$44))</f>
        <v>0.33333333333333331</v>
      </c>
      <c r="AY49">
        <f>(($AQ$43-$AO$44)/($AO$45-$AO$44))</f>
        <v>0.2857142857142857</v>
      </c>
      <c r="AZ49">
        <f>(($AN$43-$AP$44)/($AP$45-$AP$44))</f>
        <v>0.5</v>
      </c>
      <c r="BA49">
        <f>(($AO$45-$AP$44)/($AP$45-$AP$44))</f>
        <v>0.63636363636363635</v>
      </c>
      <c r="BB49">
        <f>(($AQ$43-$AP$43)/($AP$44-$AP$43))</f>
        <v>0.95238095238095233</v>
      </c>
      <c r="BC49">
        <f>(($AN$43-$AQ$43)/($AQ$44-$AQ$43))</f>
        <v>0.5</v>
      </c>
      <c r="BD49">
        <f>(($AO$45-$AQ$43)/($AQ$44-$AQ$43))</f>
        <v>0.625</v>
      </c>
      <c r="BE49">
        <f>(($AP$45-$AQ$43)/($AQ$44-$AQ$43))</f>
        <v>0.95833333333333337</v>
      </c>
      <c r="BG49">
        <v>1</v>
      </c>
      <c r="BH49">
        <v>250</v>
      </c>
      <c r="BI49">
        <f>($BH$58-$BH$55)/200</f>
        <v>9.5000000000000001E-2</v>
      </c>
      <c r="BQ49">
        <f>(($AO$45-$AN$43)/($AN$44-$AN$43))</f>
        <v>0.15</v>
      </c>
      <c r="BR49">
        <f>1-(($AP$45-$AN$43)/($AN$44-$AN$43))</f>
        <v>0.44999999999999996</v>
      </c>
      <c r="BS49">
        <f>1-(($AQ$44-$AN$43)/($AN$44-$AN$43))</f>
        <v>0.4</v>
      </c>
      <c r="BT49">
        <f>1-(($AN$43-$AO$44)/($AO$45-$AO$44))</f>
        <v>0.1428571428571429</v>
      </c>
      <c r="BU49">
        <f>(($AP$44-$AO$44)/($AO$45-$AO$44))</f>
        <v>0.33333333333333331</v>
      </c>
      <c r="BV49">
        <f>(($AQ$43-$AO$44)/($AO$45-$AO$44))</f>
        <v>0.2857142857142857</v>
      </c>
      <c r="BW49">
        <f>(($AN$43-$AP$44)/($AP$45-$AP$44))</f>
        <v>0.5</v>
      </c>
      <c r="BX49">
        <f>1-(($AO$45-$AP$44)/($AP$45-$AP$44))</f>
        <v>0.36363636363636365</v>
      </c>
      <c r="BY49">
        <f>1-(($AQ$43-$AP$43)/($AP$44-$AP$43))</f>
        <v>4.7619047619047672E-2</v>
      </c>
      <c r="BZ49">
        <f>(($AN$43-$AQ$43)/($AQ$44-$AQ$43))</f>
        <v>0.5</v>
      </c>
      <c r="CA49">
        <f>1-(($AO$45-$AQ$43)/($AQ$44-$AQ$43))</f>
        <v>0.375</v>
      </c>
      <c r="CB49">
        <f>1-(($AP$45-$AQ$43)/($AQ$44-$AQ$43))</f>
        <v>4.166666666666663E-2</v>
      </c>
    </row>
    <row r="50" spans="1:80" x14ac:dyDescent="0.25">
      <c r="A50">
        <v>49</v>
      </c>
      <c r="B50">
        <v>189.17242999999999</v>
      </c>
      <c r="C50" s="4">
        <v>1</v>
      </c>
      <c r="H50">
        <v>195.605391</v>
      </c>
      <c r="I50" s="5">
        <v>4</v>
      </c>
      <c r="P50">
        <v>2</v>
      </c>
      <c r="Q50" t="str">
        <f t="shared" si="0"/>
        <v>14</v>
      </c>
      <c r="R50">
        <v>4</v>
      </c>
      <c r="X50" t="s">
        <v>279</v>
      </c>
      <c r="Y50" t="s">
        <v>260</v>
      </c>
      <c r="AT50">
        <f>(($AO$46-$AN$44)/($AN$45-$AN$44))</f>
        <v>0.25</v>
      </c>
      <c r="AU50">
        <f>(($AP$46-$AN$44)/($AN$45-$AN$44))</f>
        <v>0.6</v>
      </c>
      <c r="AV50">
        <f>(($AQ$45-$AN$44)/($AN$45-$AN$44))</f>
        <v>0.7</v>
      </c>
      <c r="AW50">
        <f>(($AN$44-$AO$45)/($AO$46-$AO$45))</f>
        <v>0.77272727272727271</v>
      </c>
      <c r="AX50">
        <f>(($AP$45-$AO$45)/($AO$46-$AO$45))</f>
        <v>0.36363636363636365</v>
      </c>
      <c r="AY50">
        <f>(($AQ$44-$AO$45)/($AO$46-$AO$45))</f>
        <v>0.40909090909090912</v>
      </c>
      <c r="AZ50">
        <f>(($AN$44-$AP$45)/($AP$46-$AP$45))</f>
        <v>0.42857142857142855</v>
      </c>
      <c r="BA50">
        <f>(($AO$46-$AP$45)/($AP$46-$AP$45))</f>
        <v>0.66666666666666663</v>
      </c>
      <c r="BB50">
        <f>(($AQ$44-$AP$45)/($AP$46-$AP$45))</f>
        <v>4.7619047619047616E-2</v>
      </c>
      <c r="BC50">
        <f>(($AN$44-$AQ$44)/($AQ$45-$AQ$44))</f>
        <v>0.36363636363636365</v>
      </c>
      <c r="BD50">
        <f>(($AO$46-$AQ$44)/($AQ$45-$AQ$44))</f>
        <v>0.59090909090909094</v>
      </c>
      <c r="BE50">
        <f>(($AP$46-$AQ$44)/($AQ$45-$AQ$44))</f>
        <v>0.90909090909090906</v>
      </c>
      <c r="BG50">
        <v>4</v>
      </c>
      <c r="BH50">
        <v>256</v>
      </c>
      <c r="BI50">
        <f>($BH$59-$BH$56)/200</f>
        <v>0.06</v>
      </c>
      <c r="BQ50">
        <f>(($AO$46-$AN$44)/($AN$45-$AN$44))</f>
        <v>0.25</v>
      </c>
      <c r="BR50">
        <f>1-(($AP$46-$AN$44)/($AN$45-$AN$44))</f>
        <v>0.4</v>
      </c>
      <c r="BS50">
        <f>1-(($AQ$45-$AN$44)/($AN$45-$AN$44))</f>
        <v>0.30000000000000004</v>
      </c>
      <c r="BT50">
        <f>1-(($AN$44-$AO$45)/($AO$46-$AO$45))</f>
        <v>0.22727272727272729</v>
      </c>
      <c r="BU50">
        <f>(($AP$45-$AO$45)/($AO$46-$AO$45))</f>
        <v>0.36363636363636365</v>
      </c>
      <c r="BV50">
        <f>(($AQ$44-$AO$45)/($AO$46-$AO$45))</f>
        <v>0.40909090909090912</v>
      </c>
      <c r="BW50">
        <f>(($AN$44-$AP$45)/($AP$46-$AP$45))</f>
        <v>0.42857142857142855</v>
      </c>
      <c r="BX50">
        <f>1-(($AO$46-$AP$45)/($AP$46-$AP$45))</f>
        <v>0.33333333333333337</v>
      </c>
      <c r="BY50">
        <f>(($AQ$44-$AP$45)/($AP$46-$AP$45))</f>
        <v>4.7619047619047616E-2</v>
      </c>
      <c r="BZ50">
        <f>(($AN$44-$AQ$44)/($AQ$45-$AQ$44))</f>
        <v>0.36363636363636365</v>
      </c>
      <c r="CA50">
        <f>1-(($AO$46-$AQ$44)/($AQ$45-$AQ$44))</f>
        <v>0.40909090909090906</v>
      </c>
      <c r="CB50">
        <f>1-(($AP$46-$AQ$44)/($AQ$45-$AQ$44))</f>
        <v>9.0909090909090939E-2</v>
      </c>
    </row>
    <row r="51" spans="1:80" x14ac:dyDescent="0.25">
      <c r="A51">
        <v>50</v>
      </c>
      <c r="B51">
        <v>189.22588200000001</v>
      </c>
      <c r="C51" s="4">
        <v>1</v>
      </c>
      <c r="F51">
        <v>191.72209000000001</v>
      </c>
      <c r="G51" s="2">
        <v>3</v>
      </c>
      <c r="H51">
        <v>195.576472</v>
      </c>
      <c r="I51" s="5">
        <v>4</v>
      </c>
      <c r="P51">
        <v>3</v>
      </c>
      <c r="Q51" t="str">
        <f t="shared" si="0"/>
        <v>134</v>
      </c>
      <c r="R51">
        <v>3</v>
      </c>
      <c r="X51" t="s">
        <v>279</v>
      </c>
      <c r="Y51" t="s">
        <v>261</v>
      </c>
      <c r="AT51">
        <f>(($AO$47-$AN$45)/($AN$46-$AN$45))</f>
        <v>0.3</v>
      </c>
      <c r="AU51">
        <f>(($AP$47-$AN$45)/($AN$46-$AN$45))</f>
        <v>0.65</v>
      </c>
      <c r="AV51">
        <f>(($AQ$46-$AN$45)/($AN$46-$AN$45))</f>
        <v>0.75</v>
      </c>
      <c r="AW51">
        <f>(($AN$45-$AO$46)/($AO$47-$AO$46))</f>
        <v>0.7142857142857143</v>
      </c>
      <c r="AX51">
        <f>(($AP$46-$AO$46)/($AO$47-$AO$46))</f>
        <v>0.33333333333333331</v>
      </c>
      <c r="AY51">
        <f>(($AQ$45-$AO$46)/($AO$47-$AO$46))</f>
        <v>0.42857142857142855</v>
      </c>
      <c r="AZ51">
        <f>(($AN$45-$AP$46)/($AP$47-$AP$46))</f>
        <v>0.38095238095238093</v>
      </c>
      <c r="BA51">
        <f>(($AO$47-$AP$46)/($AP$47-$AP$46))</f>
        <v>0.66666666666666663</v>
      </c>
      <c r="BB51">
        <f>(($AQ$45-$AP$46)/($AP$47-$AP$46))</f>
        <v>9.5238095238095233E-2</v>
      </c>
      <c r="BC51">
        <f>(($AN$45-$AQ$45)/($AQ$46-$AQ$45))</f>
        <v>0.2857142857142857</v>
      </c>
      <c r="BD51">
        <f>(($AO$47-$AQ$45)/($AQ$46-$AQ$45))</f>
        <v>0.5714285714285714</v>
      </c>
      <c r="BE51">
        <f>(($AP$47-$AQ$45)/($AQ$46-$AQ$45))</f>
        <v>0.90476190476190477</v>
      </c>
      <c r="BG51">
        <v>3</v>
      </c>
      <c r="BH51">
        <v>257</v>
      </c>
      <c r="BI51">
        <f>($BH$60-$BH$57)/200</f>
        <v>7.4999999999999997E-2</v>
      </c>
      <c r="BQ51">
        <f>(($AO$47-$AN$45)/($AN$46-$AN$45))</f>
        <v>0.3</v>
      </c>
      <c r="BR51">
        <f>1-(($AP$47-$AN$45)/($AN$46-$AN$45))</f>
        <v>0.35</v>
      </c>
      <c r="BS51">
        <f>1-(($AQ$46-$AN$45)/($AN$46-$AN$45))</f>
        <v>0.25</v>
      </c>
      <c r="BT51">
        <f>1-(($AN$45-$AO$46)/($AO$47-$AO$46))</f>
        <v>0.2857142857142857</v>
      </c>
      <c r="BU51">
        <f>(($AP$46-$AO$46)/($AO$47-$AO$46))</f>
        <v>0.33333333333333331</v>
      </c>
      <c r="BV51">
        <f>(($AQ$45-$AO$46)/($AO$47-$AO$46))</f>
        <v>0.42857142857142855</v>
      </c>
      <c r="BW51">
        <f>(($AN$45-$AP$46)/($AP$47-$AP$46))</f>
        <v>0.38095238095238093</v>
      </c>
      <c r="BX51">
        <f>1-(($AO$47-$AP$46)/($AP$47-$AP$46))</f>
        <v>0.33333333333333337</v>
      </c>
      <c r="BY51">
        <f>(($AQ$45-$AP$46)/($AP$47-$AP$46))</f>
        <v>9.5238095238095233E-2</v>
      </c>
      <c r="BZ51">
        <f>(($AN$45-$AQ$45)/($AQ$46-$AQ$45))</f>
        <v>0.2857142857142857</v>
      </c>
      <c r="CA51">
        <f>1-(($AO$47-$AQ$45)/($AQ$46-$AQ$45))</f>
        <v>0.4285714285714286</v>
      </c>
      <c r="CB51">
        <f>1-(($AP$47-$AQ$45)/($AQ$46-$AQ$45))</f>
        <v>9.5238095238095233E-2</v>
      </c>
    </row>
    <row r="52" spans="1:80" x14ac:dyDescent="0.25">
      <c r="A52">
        <v>51</v>
      </c>
      <c r="F52">
        <v>191.76853</v>
      </c>
      <c r="G52" s="2">
        <v>3</v>
      </c>
      <c r="H52">
        <v>195.57162700000001</v>
      </c>
      <c r="I52" s="5">
        <v>4</v>
      </c>
      <c r="P52">
        <v>2</v>
      </c>
      <c r="Q52" t="str">
        <f t="shared" si="0"/>
        <v>34</v>
      </c>
      <c r="R52">
        <v>2</v>
      </c>
      <c r="X52" t="s">
        <v>279</v>
      </c>
      <c r="Y52" t="s">
        <v>262</v>
      </c>
      <c r="AB52" t="s">
        <v>279</v>
      </c>
      <c r="AC52" t="str">
        <f>CONCATENATE($R52,$R53,$R54,$R55)</f>
        <v>2143</v>
      </c>
      <c r="AW52">
        <f>(($AN$46-$AO$47)/($AO$48-$AO$47))</f>
        <v>0.63636363636363635</v>
      </c>
      <c r="AX52">
        <f>(($AP$47-$AO$47)/($AO$48-$AO$47))</f>
        <v>0.31818181818181818</v>
      </c>
      <c r="AY52">
        <f>(($AQ$46-$AO$47)/($AO$48-$AO$47))</f>
        <v>0.40909090909090912</v>
      </c>
      <c r="AZ52">
        <f>(($AN$46-$AP$47)/($AP$48-$AP$47))</f>
        <v>0.30434782608695654</v>
      </c>
      <c r="BA52">
        <f>(($AO$48-$AP$47)/($AP$48-$AP$47))</f>
        <v>0.65217391304347827</v>
      </c>
      <c r="BB52">
        <f>(($AQ$46-$AP$47)/($AP$48-$AP$47))</f>
        <v>8.6956521739130432E-2</v>
      </c>
      <c r="BC52">
        <f>(($AN$46-$AQ$46)/($AQ$47-$AQ$46))</f>
        <v>0.19230769230769232</v>
      </c>
      <c r="BD52">
        <f>(($AO$48-$AQ$46)/($AQ$47-$AQ$46))</f>
        <v>0.5</v>
      </c>
      <c r="BE52">
        <f>(($AP$48-$AQ$46)/($AQ$47-$AQ$46))</f>
        <v>0.80769230769230771</v>
      </c>
      <c r="BG52">
        <v>2</v>
      </c>
      <c r="BH52">
        <v>267</v>
      </c>
      <c r="BI52">
        <f>($BH$61-$BH$58)/200</f>
        <v>7.0000000000000007E-2</v>
      </c>
      <c r="BT52">
        <f>1-(($AN$46-$AO$47)/($AO$48-$AO$47))</f>
        <v>0.36363636363636365</v>
      </c>
      <c r="BU52">
        <f>(($AP$47-$AO$47)/($AO$48-$AO$47))</f>
        <v>0.31818181818181818</v>
      </c>
      <c r="BV52">
        <f>(($AQ$46-$AO$47)/($AO$48-$AO$47))</f>
        <v>0.40909090909090912</v>
      </c>
      <c r="BW52">
        <f>(($AN$46-$AP$47)/($AP$48-$AP$47))</f>
        <v>0.30434782608695654</v>
      </c>
      <c r="BX52">
        <f>1-(($AO$48-$AP$47)/($AP$48-$AP$47))</f>
        <v>0.34782608695652173</v>
      </c>
      <c r="BY52">
        <f>(($AQ$46-$AP$47)/($AP$48-$AP$47))</f>
        <v>8.6956521739130432E-2</v>
      </c>
      <c r="BZ52">
        <f>(($AN$46-$AQ$46)/($AQ$47-$AQ$46))</f>
        <v>0.19230769230769232</v>
      </c>
      <c r="CA52">
        <f>(($AO$48-$AQ$46)/($AQ$47-$AQ$46))</f>
        <v>0.5</v>
      </c>
      <c r="CB52">
        <f>1-(($AP$48-$AQ$46)/($AQ$47-$AQ$46))</f>
        <v>0.19230769230769229</v>
      </c>
    </row>
    <row r="53" spans="1:80" x14ac:dyDescent="0.25">
      <c r="A53">
        <v>52</v>
      </c>
      <c r="F53">
        <v>191.78219100000001</v>
      </c>
      <c r="G53" s="2">
        <v>3</v>
      </c>
      <c r="H53">
        <v>195.60925499999999</v>
      </c>
      <c r="I53" s="5">
        <v>4</v>
      </c>
      <c r="P53">
        <v>2</v>
      </c>
      <c r="Q53" t="str">
        <f t="shared" si="0"/>
        <v>34</v>
      </c>
      <c r="R53">
        <v>1</v>
      </c>
      <c r="X53" t="s">
        <v>279</v>
      </c>
      <c r="Y53" t="s">
        <v>259</v>
      </c>
      <c r="BG53">
        <v>1</v>
      </c>
      <c r="BH53">
        <v>270</v>
      </c>
      <c r="BI53">
        <f>($BH$62-$BH$59)/200</f>
        <v>9.5000000000000001E-2</v>
      </c>
    </row>
    <row r="54" spans="1:80" x14ac:dyDescent="0.25">
      <c r="A54">
        <v>53</v>
      </c>
      <c r="F54">
        <v>191.73837499999999</v>
      </c>
      <c r="G54" s="2">
        <v>3</v>
      </c>
      <c r="H54">
        <v>195.62007700000001</v>
      </c>
      <c r="I54" s="5">
        <v>4</v>
      </c>
      <c r="P54">
        <v>2</v>
      </c>
      <c r="Q54" t="str">
        <f t="shared" si="0"/>
        <v>34</v>
      </c>
      <c r="R54">
        <v>4</v>
      </c>
      <c r="X54" t="s">
        <v>279</v>
      </c>
      <c r="Y54" t="s">
        <v>260</v>
      </c>
      <c r="BG54">
        <v>4</v>
      </c>
      <c r="BH54">
        <v>277</v>
      </c>
      <c r="BI54">
        <f>($BH$63-$BH$60)/200</f>
        <v>6.5000000000000002E-2</v>
      </c>
    </row>
    <row r="55" spans="1:80" x14ac:dyDescent="0.25">
      <c r="A55">
        <v>54</v>
      </c>
      <c r="F55">
        <v>191.73688300000001</v>
      </c>
      <c r="G55" s="2">
        <v>3</v>
      </c>
      <c r="H55">
        <v>195.56626699999998</v>
      </c>
      <c r="I55" s="5">
        <v>4</v>
      </c>
      <c r="P55">
        <v>2</v>
      </c>
      <c r="Q55" t="str">
        <f t="shared" si="0"/>
        <v>34</v>
      </c>
      <c r="R55">
        <v>3</v>
      </c>
      <c r="X55" t="s">
        <v>279</v>
      </c>
      <c r="Y55" t="s">
        <v>261</v>
      </c>
      <c r="BG55">
        <v>3</v>
      </c>
      <c r="BH55">
        <v>278</v>
      </c>
      <c r="BI55">
        <f>($BH$64-$BH$61)/200</f>
        <v>0.08</v>
      </c>
    </row>
    <row r="56" spans="1:80" x14ac:dyDescent="0.25">
      <c r="A56">
        <v>55</v>
      </c>
      <c r="F56">
        <v>191.73270600000001</v>
      </c>
      <c r="G56" s="2">
        <v>3</v>
      </c>
      <c r="P56">
        <v>1</v>
      </c>
      <c r="Q56" t="str">
        <f t="shared" si="0"/>
        <v>3</v>
      </c>
      <c r="R56">
        <v>2</v>
      </c>
      <c r="X56" t="s">
        <v>279</v>
      </c>
      <c r="Y56" t="s">
        <v>262</v>
      </c>
      <c r="AB56" t="s">
        <v>279</v>
      </c>
      <c r="AC56" t="str">
        <f>CONCATENATE($R56,$R57,$R58,$R59)</f>
        <v>2143</v>
      </c>
      <c r="BG56">
        <v>2</v>
      </c>
      <c r="BH56">
        <v>286</v>
      </c>
      <c r="BI56">
        <f>($BH$65-$BH$62)/200</f>
        <v>7.4999999999999997E-2</v>
      </c>
    </row>
    <row r="57" spans="1:80" x14ac:dyDescent="0.25">
      <c r="A57">
        <v>56</v>
      </c>
      <c r="D57">
        <v>174.15915699999999</v>
      </c>
      <c r="E57" s="3">
        <v>2</v>
      </c>
      <c r="F57">
        <v>191.78260299999999</v>
      </c>
      <c r="G57" s="2">
        <v>3</v>
      </c>
      <c r="P57">
        <v>2</v>
      </c>
      <c r="Q57" t="str">
        <f t="shared" si="0"/>
        <v>23</v>
      </c>
      <c r="R57">
        <v>1</v>
      </c>
      <c r="X57" t="s">
        <v>279</v>
      </c>
      <c r="Y57" t="s">
        <v>259</v>
      </c>
      <c r="BG57">
        <v>1</v>
      </c>
      <c r="BH57">
        <v>290</v>
      </c>
      <c r="BI57">
        <f>($BH$66-$BH$63)/200</f>
        <v>0.1</v>
      </c>
    </row>
    <row r="58" spans="1:80" x14ac:dyDescent="0.25">
      <c r="A58">
        <v>57</v>
      </c>
      <c r="D58">
        <v>174.159209</v>
      </c>
      <c r="E58" s="3">
        <v>2</v>
      </c>
      <c r="F58">
        <v>191.72209000000001</v>
      </c>
      <c r="G58" s="2">
        <v>3</v>
      </c>
      <c r="P58">
        <v>2</v>
      </c>
      <c r="Q58" t="str">
        <f t="shared" si="0"/>
        <v>23</v>
      </c>
      <c r="R58">
        <v>4</v>
      </c>
      <c r="X58" t="s">
        <v>279</v>
      </c>
      <c r="Y58" t="s">
        <v>260</v>
      </c>
      <c r="BG58">
        <v>4</v>
      </c>
      <c r="BH58">
        <v>297</v>
      </c>
      <c r="BI58">
        <f>($BH$67-$BH$64)/200</f>
        <v>6.5000000000000002E-2</v>
      </c>
    </row>
    <row r="59" spans="1:80" x14ac:dyDescent="0.25">
      <c r="A59">
        <v>58</v>
      </c>
      <c r="D59">
        <v>174.16977500000002</v>
      </c>
      <c r="E59" s="3">
        <v>2</v>
      </c>
      <c r="P59">
        <v>1</v>
      </c>
      <c r="Q59" t="str">
        <f t="shared" si="0"/>
        <v>2</v>
      </c>
      <c r="R59">
        <v>3</v>
      </c>
      <c r="X59" t="s">
        <v>279</v>
      </c>
      <c r="Y59" t="s">
        <v>261</v>
      </c>
      <c r="BG59">
        <v>3</v>
      </c>
      <c r="BH59">
        <v>298</v>
      </c>
      <c r="BI59">
        <f>($BH$68-$BH$65)/200</f>
        <v>7.0000000000000007E-2</v>
      </c>
    </row>
    <row r="60" spans="1:80" x14ac:dyDescent="0.25">
      <c r="A60">
        <v>59</v>
      </c>
      <c r="D60">
        <v>174.12080800000001</v>
      </c>
      <c r="E60" s="3">
        <v>2</v>
      </c>
      <c r="P60">
        <v>1</v>
      </c>
      <c r="Q60" t="str">
        <f t="shared" si="0"/>
        <v>2</v>
      </c>
      <c r="R60">
        <v>2</v>
      </c>
      <c r="X60" t="s">
        <v>279</v>
      </c>
      <c r="Y60" t="s">
        <v>262</v>
      </c>
      <c r="AB60" t="s">
        <v>279</v>
      </c>
      <c r="AC60" t="str">
        <f>CONCATENATE($R60,$R61,$R62,$R63)</f>
        <v>2143</v>
      </c>
      <c r="BG60">
        <v>2</v>
      </c>
      <c r="BH60">
        <v>305</v>
      </c>
      <c r="BI60">
        <f>($BH$69-$BH$66)/200</f>
        <v>7.0000000000000007E-2</v>
      </c>
    </row>
    <row r="61" spans="1:80" x14ac:dyDescent="0.25">
      <c r="A61">
        <v>60</v>
      </c>
      <c r="D61">
        <v>174.10091199999999</v>
      </c>
      <c r="E61" s="3">
        <v>2</v>
      </c>
      <c r="P61">
        <v>1</v>
      </c>
      <c r="Q61" t="str">
        <f t="shared" si="0"/>
        <v>2</v>
      </c>
      <c r="R61">
        <v>1</v>
      </c>
      <c r="X61" t="s">
        <v>279</v>
      </c>
      <c r="Y61" t="s">
        <v>259</v>
      </c>
      <c r="BG61">
        <v>1</v>
      </c>
      <c r="BH61">
        <v>311</v>
      </c>
      <c r="BI61">
        <f>($BH$70-$BH$67)/200</f>
        <v>9.5000000000000001E-2</v>
      </c>
    </row>
    <row r="62" spans="1:80" x14ac:dyDescent="0.25">
      <c r="A62">
        <v>61</v>
      </c>
      <c r="B62">
        <v>168.69754</v>
      </c>
      <c r="C62" s="4">
        <v>1</v>
      </c>
      <c r="D62">
        <v>174.11838599999999</v>
      </c>
      <c r="E62" s="3">
        <v>2</v>
      </c>
      <c r="P62">
        <v>2</v>
      </c>
      <c r="Q62" t="str">
        <f t="shared" si="0"/>
        <v>12</v>
      </c>
      <c r="R62">
        <v>4</v>
      </c>
      <c r="X62" t="s">
        <v>279</v>
      </c>
      <c r="Y62" t="s">
        <v>260</v>
      </c>
      <c r="BG62">
        <v>4</v>
      </c>
      <c r="BH62">
        <v>317</v>
      </c>
      <c r="BI62">
        <f>($BH$71-$BH$68)/200</f>
        <v>0.08</v>
      </c>
    </row>
    <row r="63" spans="1:80" x14ac:dyDescent="0.25">
      <c r="A63">
        <v>62</v>
      </c>
      <c r="B63">
        <v>168.64166699999998</v>
      </c>
      <c r="C63" s="4">
        <v>1</v>
      </c>
      <c r="D63">
        <v>174.11818</v>
      </c>
      <c r="E63" s="3">
        <v>2</v>
      </c>
      <c r="P63">
        <v>2</v>
      </c>
      <c r="Q63" t="str">
        <f t="shared" si="0"/>
        <v>12</v>
      </c>
      <c r="R63">
        <v>3</v>
      </c>
      <c r="X63" t="s">
        <v>279</v>
      </c>
      <c r="Y63" t="s">
        <v>261</v>
      </c>
      <c r="BG63">
        <v>3</v>
      </c>
      <c r="BH63">
        <v>318</v>
      </c>
      <c r="BI63">
        <f>($BH$72-$BH$69)/200</f>
        <v>7.4999999999999997E-2</v>
      </c>
    </row>
    <row r="64" spans="1:80" x14ac:dyDescent="0.25">
      <c r="A64">
        <v>63</v>
      </c>
      <c r="B64">
        <v>168.63909000000001</v>
      </c>
      <c r="C64" s="4">
        <v>1</v>
      </c>
      <c r="D64">
        <v>174.163847</v>
      </c>
      <c r="E64" s="3">
        <v>2</v>
      </c>
      <c r="P64">
        <v>2</v>
      </c>
      <c r="Q64" t="str">
        <f t="shared" si="0"/>
        <v>12</v>
      </c>
      <c r="R64">
        <v>2</v>
      </c>
      <c r="X64" t="s">
        <v>279</v>
      </c>
      <c r="Y64" t="s">
        <v>262</v>
      </c>
      <c r="AB64" t="s">
        <v>279</v>
      </c>
      <c r="AC64" t="str">
        <f>CONCATENATE($R64,$R65,$R66,$R67)</f>
        <v>2143</v>
      </c>
      <c r="BG64">
        <v>2</v>
      </c>
      <c r="BH64">
        <v>327</v>
      </c>
      <c r="BI64">
        <f>($BH$73-$BH$70)/200</f>
        <v>7.4999999999999997E-2</v>
      </c>
    </row>
    <row r="65" spans="1:61" x14ac:dyDescent="0.25">
      <c r="A65">
        <v>64</v>
      </c>
      <c r="B65">
        <v>168.73083700000001</v>
      </c>
      <c r="C65" s="4">
        <v>1</v>
      </c>
      <c r="D65">
        <v>174.15915699999999</v>
      </c>
      <c r="E65" s="3">
        <v>2</v>
      </c>
      <c r="P65">
        <v>2</v>
      </c>
      <c r="Q65" t="str">
        <f t="shared" si="0"/>
        <v>12</v>
      </c>
      <c r="R65">
        <v>1</v>
      </c>
      <c r="X65" t="s">
        <v>279</v>
      </c>
      <c r="Y65" t="s">
        <v>259</v>
      </c>
      <c r="BG65">
        <v>1</v>
      </c>
      <c r="BH65">
        <v>332</v>
      </c>
      <c r="BI65">
        <f>($BH$74-$BH$71)/200</f>
        <v>0.09</v>
      </c>
    </row>
    <row r="66" spans="1:61" x14ac:dyDescent="0.25">
      <c r="A66">
        <v>65</v>
      </c>
      <c r="B66">
        <v>168.79067800000001</v>
      </c>
      <c r="C66" s="4">
        <v>1</v>
      </c>
      <c r="D66">
        <v>174.15915699999999</v>
      </c>
      <c r="E66" s="3">
        <v>2</v>
      </c>
      <c r="P66">
        <v>2</v>
      </c>
      <c r="Q66" t="str">
        <f t="shared" ref="Q66:Q129" si="2">CONCATENATE(C66,E66,G66,I66)</f>
        <v>12</v>
      </c>
      <c r="R66">
        <v>4</v>
      </c>
      <c r="X66" t="s">
        <v>279</v>
      </c>
      <c r="Y66" t="s">
        <v>260</v>
      </c>
      <c r="BG66">
        <v>4</v>
      </c>
      <c r="BH66">
        <v>338</v>
      </c>
      <c r="BI66">
        <f>($BH$75-$BH$72)/200</f>
        <v>0.09</v>
      </c>
    </row>
    <row r="67" spans="1:61" x14ac:dyDescent="0.25">
      <c r="A67">
        <v>66</v>
      </c>
      <c r="B67">
        <v>168.675633</v>
      </c>
      <c r="C67" s="4">
        <v>1</v>
      </c>
      <c r="P67">
        <v>1</v>
      </c>
      <c r="Q67" t="str">
        <f t="shared" si="2"/>
        <v>1</v>
      </c>
      <c r="R67">
        <v>3</v>
      </c>
      <c r="X67" t="s">
        <v>280</v>
      </c>
      <c r="Y67" t="s">
        <v>263</v>
      </c>
      <c r="BG67">
        <v>3</v>
      </c>
      <c r="BH67">
        <v>340</v>
      </c>
      <c r="BI67">
        <f>($BH$81-$BH$78)/200</f>
        <v>7.0000000000000007E-2</v>
      </c>
    </row>
    <row r="68" spans="1:61" x14ac:dyDescent="0.25">
      <c r="A68">
        <v>67</v>
      </c>
      <c r="B68">
        <v>168.55563899999999</v>
      </c>
      <c r="C68" s="4">
        <v>1</v>
      </c>
      <c r="P68">
        <v>1</v>
      </c>
      <c r="Q68" t="str">
        <f t="shared" si="2"/>
        <v>1</v>
      </c>
      <c r="R68">
        <v>2</v>
      </c>
      <c r="X68" t="s">
        <v>281</v>
      </c>
      <c r="Y68" t="s">
        <v>264</v>
      </c>
      <c r="AB68" t="s">
        <v>279</v>
      </c>
      <c r="AC68" t="str">
        <f>CONCATENATE($R68,$R69,$R70,$R71)</f>
        <v>2143</v>
      </c>
      <c r="BG68">
        <v>2</v>
      </c>
      <c r="BH68">
        <v>346</v>
      </c>
      <c r="BI68">
        <f>($BH$82-$BH$79)/200</f>
        <v>0.105</v>
      </c>
    </row>
    <row r="69" spans="1:61" x14ac:dyDescent="0.25">
      <c r="A69">
        <v>68</v>
      </c>
      <c r="B69">
        <v>168.67434500000002</v>
      </c>
      <c r="C69" s="4">
        <v>1</v>
      </c>
      <c r="H69">
        <v>171.21900199999999</v>
      </c>
      <c r="I69" s="5">
        <v>4</v>
      </c>
      <c r="P69">
        <v>2</v>
      </c>
      <c r="Q69" t="str">
        <f t="shared" si="2"/>
        <v>14</v>
      </c>
      <c r="R69">
        <v>1</v>
      </c>
      <c r="X69" t="s">
        <v>279</v>
      </c>
      <c r="Y69" t="s">
        <v>261</v>
      </c>
      <c r="BG69">
        <v>1</v>
      </c>
      <c r="BH69">
        <v>352</v>
      </c>
      <c r="BI69">
        <f>($BH$83-$BH$80)/200</f>
        <v>6.5000000000000002E-2</v>
      </c>
    </row>
    <row r="70" spans="1:61" x14ac:dyDescent="0.25">
      <c r="A70">
        <v>69</v>
      </c>
      <c r="B70">
        <v>168.69754</v>
      </c>
      <c r="C70" s="4">
        <v>1</v>
      </c>
      <c r="H70">
        <v>171.17225300000001</v>
      </c>
      <c r="I70" s="5">
        <v>4</v>
      </c>
      <c r="P70">
        <v>2</v>
      </c>
      <c r="Q70" t="str">
        <f t="shared" si="2"/>
        <v>14</v>
      </c>
      <c r="R70">
        <v>4</v>
      </c>
      <c r="X70" t="s">
        <v>279</v>
      </c>
      <c r="Y70" t="s">
        <v>262</v>
      </c>
      <c r="BG70">
        <v>4</v>
      </c>
      <c r="BH70">
        <v>359</v>
      </c>
      <c r="BI70">
        <f>($BH$84-$BH$81)/200</f>
        <v>9.5000000000000001E-2</v>
      </c>
    </row>
    <row r="71" spans="1:61" x14ac:dyDescent="0.25">
      <c r="A71">
        <v>70</v>
      </c>
      <c r="F71">
        <v>169.703001</v>
      </c>
      <c r="G71" s="2">
        <v>3</v>
      </c>
      <c r="H71">
        <v>171.13545099999999</v>
      </c>
      <c r="I71" s="5">
        <v>4</v>
      </c>
      <c r="P71">
        <v>2</v>
      </c>
      <c r="Q71" t="str">
        <f t="shared" si="2"/>
        <v>34</v>
      </c>
      <c r="R71">
        <v>3</v>
      </c>
      <c r="X71" t="s">
        <v>279</v>
      </c>
      <c r="Y71" t="s">
        <v>259</v>
      </c>
      <c r="BG71">
        <v>3</v>
      </c>
      <c r="BH71">
        <v>362</v>
      </c>
      <c r="BI71">
        <f>($BH$85-$BH$82)/200</f>
        <v>8.5000000000000006E-2</v>
      </c>
    </row>
    <row r="72" spans="1:61" x14ac:dyDescent="0.25">
      <c r="A72">
        <v>71</v>
      </c>
      <c r="F72">
        <v>169.62609900000001</v>
      </c>
      <c r="G72" s="2">
        <v>3</v>
      </c>
      <c r="H72">
        <v>171.17663400000001</v>
      </c>
      <c r="I72" s="5">
        <v>4</v>
      </c>
      <c r="P72">
        <v>2</v>
      </c>
      <c r="Q72" t="str">
        <f t="shared" si="2"/>
        <v>34</v>
      </c>
      <c r="R72">
        <v>2</v>
      </c>
      <c r="X72" t="s">
        <v>279</v>
      </c>
      <c r="Y72" t="s">
        <v>260</v>
      </c>
      <c r="AB72" t="s">
        <v>279</v>
      </c>
      <c r="AC72" t="str">
        <f>CONCATENATE($R72,$R73,$R74,$R75)</f>
        <v>2143</v>
      </c>
      <c r="BG72">
        <v>2</v>
      </c>
      <c r="BH72">
        <v>367</v>
      </c>
      <c r="BI72">
        <f>($BH$86-$BH$83)/200</f>
        <v>7.4999999999999997E-2</v>
      </c>
    </row>
    <row r="73" spans="1:61" x14ac:dyDescent="0.25">
      <c r="A73">
        <v>72</v>
      </c>
      <c r="F73">
        <v>169.65521999999999</v>
      </c>
      <c r="G73" s="2">
        <v>3</v>
      </c>
      <c r="H73">
        <v>171.18415999999999</v>
      </c>
      <c r="I73" s="5">
        <v>4</v>
      </c>
      <c r="P73">
        <v>2</v>
      </c>
      <c r="Q73" t="str">
        <f t="shared" si="2"/>
        <v>34</v>
      </c>
      <c r="R73">
        <v>1</v>
      </c>
      <c r="X73" t="s">
        <v>279</v>
      </c>
      <c r="Y73" t="s">
        <v>261</v>
      </c>
      <c r="BG73">
        <v>1</v>
      </c>
      <c r="BH73">
        <v>374</v>
      </c>
      <c r="BI73">
        <f>($BH$87-$BH$84)/200</f>
        <v>0.09</v>
      </c>
    </row>
    <row r="74" spans="1:61" x14ac:dyDescent="0.25">
      <c r="A74">
        <v>73</v>
      </c>
      <c r="F74">
        <v>169.62975900000001</v>
      </c>
      <c r="G74" s="2">
        <v>3</v>
      </c>
      <c r="H74">
        <v>171.20627200000001</v>
      </c>
      <c r="I74" s="5">
        <v>4</v>
      </c>
      <c r="P74">
        <v>2</v>
      </c>
      <c r="Q74" t="str">
        <f t="shared" si="2"/>
        <v>34</v>
      </c>
      <c r="R74">
        <v>4</v>
      </c>
      <c r="X74" t="s">
        <v>279</v>
      </c>
      <c r="Y74" t="s">
        <v>262</v>
      </c>
      <c r="BG74">
        <v>4</v>
      </c>
      <c r="BH74">
        <v>380</v>
      </c>
      <c r="BI74">
        <f>($BH$88-$BH$85)/200</f>
        <v>7.4999999999999997E-2</v>
      </c>
    </row>
    <row r="75" spans="1:61" x14ac:dyDescent="0.25">
      <c r="A75">
        <v>74</v>
      </c>
      <c r="F75">
        <v>169.679911</v>
      </c>
      <c r="G75" s="2">
        <v>3</v>
      </c>
      <c r="H75">
        <v>171.183077</v>
      </c>
      <c r="I75" s="5">
        <v>4</v>
      </c>
      <c r="P75">
        <v>2</v>
      </c>
      <c r="Q75" t="str">
        <f t="shared" si="2"/>
        <v>34</v>
      </c>
      <c r="R75">
        <v>3</v>
      </c>
      <c r="X75" t="s">
        <v>279</v>
      </c>
      <c r="Y75" t="s">
        <v>259</v>
      </c>
      <c r="BG75">
        <v>3</v>
      </c>
      <c r="BH75">
        <v>385</v>
      </c>
      <c r="BI75">
        <f>($BH$89-$BH$86)/200</f>
        <v>0.1</v>
      </c>
    </row>
    <row r="76" spans="1:61" x14ac:dyDescent="0.25">
      <c r="A76">
        <v>75</v>
      </c>
      <c r="F76">
        <v>169.73377199999999</v>
      </c>
      <c r="G76" s="2">
        <v>3</v>
      </c>
      <c r="H76">
        <v>171.21900199999999</v>
      </c>
      <c r="I76" s="5">
        <v>4</v>
      </c>
      <c r="P76">
        <v>2</v>
      </c>
      <c r="Q76" t="str">
        <f t="shared" si="2"/>
        <v>34</v>
      </c>
      <c r="R76" t="s">
        <v>22</v>
      </c>
      <c r="X76" t="s">
        <v>279</v>
      </c>
      <c r="Y76" t="s">
        <v>260</v>
      </c>
      <c r="BG76" t="s">
        <v>22</v>
      </c>
      <c r="BH76">
        <v>386</v>
      </c>
      <c r="BI76">
        <f>($BH$90-$BH$87)/200</f>
        <v>0.05</v>
      </c>
    </row>
    <row r="77" spans="1:61" x14ac:dyDescent="0.25">
      <c r="A77">
        <v>76</v>
      </c>
      <c r="F77">
        <v>169.74232899999998</v>
      </c>
      <c r="G77" s="2">
        <v>3</v>
      </c>
      <c r="P77">
        <v>1</v>
      </c>
      <c r="Q77" t="str">
        <f t="shared" si="2"/>
        <v>3</v>
      </c>
      <c r="R77" t="s">
        <v>22</v>
      </c>
      <c r="X77" t="s">
        <v>279</v>
      </c>
      <c r="Y77" t="s">
        <v>261</v>
      </c>
      <c r="BG77" t="s">
        <v>22</v>
      </c>
      <c r="BH77">
        <v>388</v>
      </c>
      <c r="BI77">
        <f>($BH$91-$BH$88)/200</f>
        <v>8.5000000000000006E-2</v>
      </c>
    </row>
    <row r="78" spans="1:61" x14ac:dyDescent="0.25">
      <c r="A78">
        <v>77</v>
      </c>
      <c r="D78">
        <v>154.64081199999998</v>
      </c>
      <c r="E78" s="3">
        <v>2</v>
      </c>
      <c r="F78">
        <v>169.703001</v>
      </c>
      <c r="G78" s="2">
        <v>3</v>
      </c>
      <c r="P78">
        <v>2</v>
      </c>
      <c r="Q78" t="str">
        <f t="shared" si="2"/>
        <v>23</v>
      </c>
      <c r="R78">
        <v>2</v>
      </c>
      <c r="X78" t="s">
        <v>279</v>
      </c>
      <c r="Y78" t="s">
        <v>262</v>
      </c>
      <c r="AB78" t="s">
        <v>280</v>
      </c>
      <c r="AC78" t="str">
        <f>CONCATENATE($R78,$R79,$R80,$R81)</f>
        <v>2314</v>
      </c>
      <c r="BG78">
        <v>2</v>
      </c>
      <c r="BH78">
        <v>389</v>
      </c>
      <c r="BI78">
        <f>($BH$92-$BH$89)/200</f>
        <v>7.0000000000000007E-2</v>
      </c>
    </row>
    <row r="79" spans="1:61" x14ac:dyDescent="0.25">
      <c r="A79">
        <v>78</v>
      </c>
      <c r="D79">
        <v>154.63833700000001</v>
      </c>
      <c r="E79" s="3">
        <v>2</v>
      </c>
      <c r="P79">
        <v>1</v>
      </c>
      <c r="Q79" t="str">
        <f t="shared" si="2"/>
        <v>2</v>
      </c>
      <c r="R79">
        <v>3</v>
      </c>
      <c r="X79" t="s">
        <v>279</v>
      </c>
      <c r="Y79" t="s">
        <v>259</v>
      </c>
      <c r="BG79">
        <v>3</v>
      </c>
      <c r="BH79">
        <v>389</v>
      </c>
      <c r="BI79">
        <f>($BH$93-$BH$90)/200</f>
        <v>0.1</v>
      </c>
    </row>
    <row r="80" spans="1:61" x14ac:dyDescent="0.25">
      <c r="A80">
        <v>79</v>
      </c>
      <c r="D80">
        <v>154.70477700000001</v>
      </c>
      <c r="E80" s="3">
        <v>2</v>
      </c>
      <c r="P80">
        <v>1</v>
      </c>
      <c r="Q80" t="str">
        <f t="shared" si="2"/>
        <v>2</v>
      </c>
      <c r="R80">
        <v>1</v>
      </c>
      <c r="X80" t="s">
        <v>279</v>
      </c>
      <c r="Y80" t="s">
        <v>260</v>
      </c>
      <c r="BG80">
        <v>1</v>
      </c>
      <c r="BH80">
        <v>401</v>
      </c>
      <c r="BI80">
        <f>($BH$94-$BH$91)/200</f>
        <v>0.06</v>
      </c>
    </row>
    <row r="81" spans="1:61" x14ac:dyDescent="0.25">
      <c r="A81">
        <v>80</v>
      </c>
      <c r="D81">
        <v>154.75389799999999</v>
      </c>
      <c r="E81" s="3">
        <v>2</v>
      </c>
      <c r="P81">
        <v>1</v>
      </c>
      <c r="Q81" t="str">
        <f t="shared" si="2"/>
        <v>2</v>
      </c>
      <c r="R81">
        <v>4</v>
      </c>
      <c r="X81" t="s">
        <v>279</v>
      </c>
      <c r="Y81" t="s">
        <v>261</v>
      </c>
      <c r="BG81">
        <v>4</v>
      </c>
      <c r="BH81">
        <v>403</v>
      </c>
      <c r="BI81">
        <f>($BH$95-$BH$92)/200</f>
        <v>7.0000000000000007E-2</v>
      </c>
    </row>
    <row r="82" spans="1:61" x14ac:dyDescent="0.25">
      <c r="A82">
        <v>81</v>
      </c>
      <c r="D82">
        <v>154.65730500000001</v>
      </c>
      <c r="E82" s="3">
        <v>2</v>
      </c>
      <c r="P82">
        <v>1</v>
      </c>
      <c r="Q82" t="str">
        <f t="shared" si="2"/>
        <v>2</v>
      </c>
      <c r="R82">
        <v>3</v>
      </c>
      <c r="X82" t="s">
        <v>279</v>
      </c>
      <c r="Y82" t="s">
        <v>262</v>
      </c>
      <c r="AB82" t="s">
        <v>279</v>
      </c>
      <c r="AC82" t="str">
        <f>CONCATENATE($R82,$R83,$R84,$R85)</f>
        <v>3214</v>
      </c>
      <c r="BG82">
        <v>3</v>
      </c>
      <c r="BH82">
        <v>410</v>
      </c>
      <c r="BI82">
        <f>($BH$96-$BH$93)/200</f>
        <v>6.5000000000000002E-2</v>
      </c>
    </row>
    <row r="83" spans="1:61" x14ac:dyDescent="0.25">
      <c r="A83">
        <v>82</v>
      </c>
      <c r="B83">
        <v>150.920029</v>
      </c>
      <c r="C83" s="4">
        <v>1</v>
      </c>
      <c r="D83">
        <v>154.67725200000001</v>
      </c>
      <c r="E83" s="3">
        <v>2</v>
      </c>
      <c r="P83">
        <v>2</v>
      </c>
      <c r="Q83" t="str">
        <f t="shared" si="2"/>
        <v>12</v>
      </c>
      <c r="R83">
        <v>2</v>
      </c>
      <c r="X83" t="s">
        <v>279</v>
      </c>
      <c r="Y83" t="s">
        <v>259</v>
      </c>
      <c r="BG83">
        <v>2</v>
      </c>
      <c r="BH83">
        <v>414</v>
      </c>
      <c r="BI83">
        <f>($BH$97-$BH$94)/200</f>
        <v>9.5000000000000001E-2</v>
      </c>
    </row>
    <row r="84" spans="1:61" x14ac:dyDescent="0.25">
      <c r="A84">
        <v>83</v>
      </c>
      <c r="B84">
        <v>150.920029</v>
      </c>
      <c r="C84" s="4">
        <v>1</v>
      </c>
      <c r="D84">
        <v>154.71616799999998</v>
      </c>
      <c r="E84" s="3">
        <v>2</v>
      </c>
      <c r="P84">
        <v>2</v>
      </c>
      <c r="Q84" t="str">
        <f t="shared" si="2"/>
        <v>12</v>
      </c>
      <c r="R84">
        <v>1</v>
      </c>
      <c r="X84" t="s">
        <v>279</v>
      </c>
      <c r="Y84" t="s">
        <v>260</v>
      </c>
      <c r="BG84">
        <v>1</v>
      </c>
      <c r="BH84">
        <v>422</v>
      </c>
      <c r="BI84">
        <f>($BH$98-$BH$95)/200</f>
        <v>7.0000000000000007E-2</v>
      </c>
    </row>
    <row r="85" spans="1:61" x14ac:dyDescent="0.25">
      <c r="A85">
        <v>84</v>
      </c>
      <c r="B85">
        <v>150.920029</v>
      </c>
      <c r="C85" s="4">
        <v>1</v>
      </c>
      <c r="D85">
        <v>154.804823</v>
      </c>
      <c r="E85" s="3">
        <v>2</v>
      </c>
      <c r="P85">
        <v>2</v>
      </c>
      <c r="Q85" t="str">
        <f t="shared" si="2"/>
        <v>12</v>
      </c>
      <c r="R85">
        <v>4</v>
      </c>
      <c r="X85" t="s">
        <v>279</v>
      </c>
      <c r="Y85" t="s">
        <v>261</v>
      </c>
      <c r="BG85">
        <v>4</v>
      </c>
      <c r="BH85">
        <v>427</v>
      </c>
      <c r="BI85">
        <f>($BH$99-$BH$96)/200</f>
        <v>8.5000000000000006E-2</v>
      </c>
    </row>
    <row r="86" spans="1:61" x14ac:dyDescent="0.25">
      <c r="A86">
        <v>85</v>
      </c>
      <c r="B86">
        <v>150.920029</v>
      </c>
      <c r="C86" s="4">
        <v>1</v>
      </c>
      <c r="D86">
        <v>154.64081199999998</v>
      </c>
      <c r="E86" s="3">
        <v>2</v>
      </c>
      <c r="P86">
        <v>2</v>
      </c>
      <c r="Q86" t="str">
        <f t="shared" si="2"/>
        <v>12</v>
      </c>
      <c r="R86">
        <v>3</v>
      </c>
      <c r="X86" t="s">
        <v>279</v>
      </c>
      <c r="Y86" t="s">
        <v>262</v>
      </c>
      <c r="AB86" t="s">
        <v>279</v>
      </c>
      <c r="AC86" t="str">
        <f>CONCATENATE($R86,$R87,$R88,$R89)</f>
        <v>3214</v>
      </c>
      <c r="BG86">
        <v>3</v>
      </c>
      <c r="BH86">
        <v>429</v>
      </c>
      <c r="BI86">
        <f>($BH$100-$BH$97)/200</f>
        <v>7.4999999999999997E-2</v>
      </c>
    </row>
    <row r="87" spans="1:61" x14ac:dyDescent="0.25">
      <c r="A87">
        <v>86</v>
      </c>
      <c r="B87">
        <v>150.920029</v>
      </c>
      <c r="C87" s="4">
        <v>1</v>
      </c>
      <c r="D87">
        <v>154.64081199999998</v>
      </c>
      <c r="E87" s="3">
        <v>2</v>
      </c>
      <c r="P87">
        <v>2</v>
      </c>
      <c r="Q87" t="str">
        <f t="shared" si="2"/>
        <v>12</v>
      </c>
      <c r="R87">
        <v>2</v>
      </c>
      <c r="X87" t="s">
        <v>281</v>
      </c>
      <c r="Y87" t="s">
        <v>265</v>
      </c>
      <c r="BG87">
        <v>2</v>
      </c>
      <c r="BH87">
        <v>440</v>
      </c>
      <c r="BI87">
        <f>($BH$101-$BH$98)/200</f>
        <v>0.105</v>
      </c>
    </row>
    <row r="88" spans="1:61" x14ac:dyDescent="0.25">
      <c r="A88">
        <v>87</v>
      </c>
      <c r="B88">
        <v>150.920029</v>
      </c>
      <c r="C88" s="4">
        <v>1</v>
      </c>
      <c r="P88">
        <v>1</v>
      </c>
      <c r="Q88" t="str">
        <f t="shared" si="2"/>
        <v>1</v>
      </c>
      <c r="R88">
        <v>1</v>
      </c>
      <c r="X88" t="s">
        <v>282</v>
      </c>
      <c r="Y88" t="s">
        <v>266</v>
      </c>
      <c r="BG88">
        <v>1</v>
      </c>
      <c r="BH88">
        <v>442</v>
      </c>
      <c r="BI88">
        <f>($BH$102-$BH$99)/200</f>
        <v>0.06</v>
      </c>
    </row>
    <row r="89" spans="1:61" x14ac:dyDescent="0.25">
      <c r="A89">
        <v>88</v>
      </c>
      <c r="B89">
        <v>150.920029</v>
      </c>
      <c r="C89" s="4">
        <v>1</v>
      </c>
      <c r="P89">
        <v>1</v>
      </c>
      <c r="Q89" t="str">
        <f t="shared" si="2"/>
        <v>1</v>
      </c>
      <c r="R89">
        <v>4</v>
      </c>
      <c r="X89" t="s">
        <v>282</v>
      </c>
      <c r="Y89" t="s">
        <v>267</v>
      </c>
      <c r="BG89">
        <v>4</v>
      </c>
      <c r="BH89">
        <v>449</v>
      </c>
      <c r="BI89">
        <f>($BH$103-$BH$100)/200</f>
        <v>8.5000000000000006E-2</v>
      </c>
    </row>
    <row r="90" spans="1:61" x14ac:dyDescent="0.25">
      <c r="A90">
        <v>89</v>
      </c>
      <c r="B90">
        <v>150.920029</v>
      </c>
      <c r="C90" s="4">
        <v>1</v>
      </c>
      <c r="H90">
        <v>152.39685800000001</v>
      </c>
      <c r="I90" s="5">
        <v>4</v>
      </c>
      <c r="P90">
        <v>2</v>
      </c>
      <c r="Q90" t="str">
        <f t="shared" si="2"/>
        <v>14</v>
      </c>
      <c r="R90">
        <v>3</v>
      </c>
      <c r="X90" t="s">
        <v>282</v>
      </c>
      <c r="Y90" t="s">
        <v>268</v>
      </c>
      <c r="AB90" t="s">
        <v>279</v>
      </c>
      <c r="AC90" t="str">
        <f>CONCATENATE($R90,$R91,$R92,$R93)</f>
        <v>3214</v>
      </c>
      <c r="BG90">
        <v>3</v>
      </c>
      <c r="BH90">
        <v>450</v>
      </c>
      <c r="BI90">
        <f>($BH$104-$BH$101)/200</f>
        <v>7.0000000000000007E-2</v>
      </c>
    </row>
    <row r="91" spans="1:61" x14ac:dyDescent="0.25">
      <c r="A91">
        <v>90</v>
      </c>
      <c r="B91">
        <v>150.920029</v>
      </c>
      <c r="C91" s="4">
        <v>1</v>
      </c>
      <c r="H91">
        <v>152.32619199999999</v>
      </c>
      <c r="I91" s="5">
        <v>4</v>
      </c>
      <c r="P91">
        <v>2</v>
      </c>
      <c r="Q91" t="str">
        <f t="shared" si="2"/>
        <v>14</v>
      </c>
      <c r="R91">
        <v>2</v>
      </c>
      <c r="X91" t="s">
        <v>281</v>
      </c>
      <c r="Y91" t="s">
        <v>269</v>
      </c>
      <c r="BG91">
        <v>2</v>
      </c>
      <c r="BH91">
        <v>459</v>
      </c>
      <c r="BI91">
        <f>($BH$105-$BH$102)/200</f>
        <v>0.105</v>
      </c>
    </row>
    <row r="92" spans="1:61" x14ac:dyDescent="0.25">
      <c r="A92">
        <v>91</v>
      </c>
      <c r="F92">
        <v>151.78343699999999</v>
      </c>
      <c r="G92" s="2">
        <v>3</v>
      </c>
      <c r="H92">
        <v>152.344438</v>
      </c>
      <c r="I92" s="5">
        <v>4</v>
      </c>
      <c r="P92">
        <v>2</v>
      </c>
      <c r="Q92" t="str">
        <f t="shared" si="2"/>
        <v>34</v>
      </c>
      <c r="R92">
        <v>1</v>
      </c>
      <c r="X92" t="s">
        <v>279</v>
      </c>
      <c r="Y92" t="s">
        <v>260</v>
      </c>
      <c r="BG92">
        <v>1</v>
      </c>
      <c r="BH92">
        <v>463</v>
      </c>
      <c r="BI92">
        <f>($BH$106-$BH$103)/200</f>
        <v>0.06</v>
      </c>
    </row>
    <row r="93" spans="1:61" x14ac:dyDescent="0.25">
      <c r="A93">
        <v>92</v>
      </c>
      <c r="F93">
        <v>151.78343699999999</v>
      </c>
      <c r="G93" s="2">
        <v>3</v>
      </c>
      <c r="H93">
        <v>152.38608600000001</v>
      </c>
      <c r="I93" s="5">
        <v>4</v>
      </c>
      <c r="P93">
        <v>2</v>
      </c>
      <c r="Q93" t="str">
        <f t="shared" si="2"/>
        <v>34</v>
      </c>
      <c r="R93">
        <v>4</v>
      </c>
      <c r="X93" t="s">
        <v>279</v>
      </c>
      <c r="Y93" t="s">
        <v>261</v>
      </c>
      <c r="BG93">
        <v>4</v>
      </c>
      <c r="BH93">
        <v>470</v>
      </c>
      <c r="BI93">
        <f>($BH$107-$BH$104)/200</f>
        <v>7.0000000000000007E-2</v>
      </c>
    </row>
    <row r="94" spans="1:61" x14ac:dyDescent="0.25">
      <c r="A94">
        <v>93</v>
      </c>
      <c r="F94">
        <v>151.78343699999999</v>
      </c>
      <c r="G94" s="2">
        <v>3</v>
      </c>
      <c r="H94">
        <v>152.32299599999999</v>
      </c>
      <c r="I94" s="5">
        <v>4</v>
      </c>
      <c r="P94">
        <v>2</v>
      </c>
      <c r="Q94" t="str">
        <f t="shared" si="2"/>
        <v>34</v>
      </c>
      <c r="R94">
        <v>3</v>
      </c>
      <c r="X94" t="s">
        <v>279</v>
      </c>
      <c r="Y94" t="s">
        <v>262</v>
      </c>
      <c r="AB94" t="s">
        <v>279</v>
      </c>
      <c r="AC94" t="str">
        <f>CONCATENATE($R94,$R95,$R96,$R97)</f>
        <v>3214</v>
      </c>
      <c r="BG94">
        <v>3</v>
      </c>
      <c r="BH94">
        <v>471</v>
      </c>
      <c r="BI94">
        <f>($BH$108-$BH$105)/200</f>
        <v>0.06</v>
      </c>
    </row>
    <row r="95" spans="1:61" x14ac:dyDescent="0.25">
      <c r="A95">
        <v>94</v>
      </c>
      <c r="F95">
        <v>151.78343699999999</v>
      </c>
      <c r="G95" s="2">
        <v>3</v>
      </c>
      <c r="H95">
        <v>152.26598899999999</v>
      </c>
      <c r="I95" s="5">
        <v>4</v>
      </c>
      <c r="P95">
        <v>2</v>
      </c>
      <c r="Q95" t="str">
        <f t="shared" si="2"/>
        <v>34</v>
      </c>
      <c r="R95">
        <v>2</v>
      </c>
      <c r="X95" t="s">
        <v>279</v>
      </c>
      <c r="Y95" t="s">
        <v>259</v>
      </c>
      <c r="BG95">
        <v>2</v>
      </c>
      <c r="BH95">
        <v>477</v>
      </c>
      <c r="BI95">
        <f>($BH$109-$BH$106)/200</f>
        <v>9.5000000000000001E-2</v>
      </c>
    </row>
    <row r="96" spans="1:61" x14ac:dyDescent="0.25">
      <c r="A96">
        <v>95</v>
      </c>
      <c r="F96">
        <v>151.78343699999999</v>
      </c>
      <c r="G96" s="2">
        <v>3</v>
      </c>
      <c r="H96">
        <v>152.29382200000001</v>
      </c>
      <c r="I96" s="5">
        <v>4</v>
      </c>
      <c r="P96">
        <v>2</v>
      </c>
      <c r="Q96" t="str">
        <f t="shared" si="2"/>
        <v>34</v>
      </c>
      <c r="R96">
        <v>1</v>
      </c>
      <c r="X96" t="s">
        <v>279</v>
      </c>
      <c r="Y96" t="s">
        <v>260</v>
      </c>
      <c r="BG96">
        <v>1</v>
      </c>
      <c r="BH96">
        <v>483</v>
      </c>
      <c r="BI96">
        <f>($BH$110-$BH$107)/200</f>
        <v>7.0000000000000007E-2</v>
      </c>
    </row>
    <row r="97" spans="1:61" x14ac:dyDescent="0.25">
      <c r="A97">
        <v>96</v>
      </c>
      <c r="F97">
        <v>151.78343699999999</v>
      </c>
      <c r="G97" s="2">
        <v>3</v>
      </c>
      <c r="H97">
        <v>152.39685800000001</v>
      </c>
      <c r="I97" s="5">
        <v>4</v>
      </c>
      <c r="P97">
        <v>2</v>
      </c>
      <c r="Q97" t="str">
        <f t="shared" si="2"/>
        <v>34</v>
      </c>
      <c r="R97">
        <v>4</v>
      </c>
      <c r="X97" t="s">
        <v>279</v>
      </c>
      <c r="Y97" t="s">
        <v>261</v>
      </c>
      <c r="BG97">
        <v>4</v>
      </c>
      <c r="BH97">
        <v>490</v>
      </c>
      <c r="BI97">
        <f>($BH$111-$BH$108)/200</f>
        <v>0.08</v>
      </c>
    </row>
    <row r="98" spans="1:61" x14ac:dyDescent="0.25">
      <c r="A98">
        <v>97</v>
      </c>
      <c r="D98">
        <v>127.079683</v>
      </c>
      <c r="E98" s="3">
        <v>2</v>
      </c>
      <c r="F98">
        <v>151.78343699999999</v>
      </c>
      <c r="G98" s="2">
        <v>3</v>
      </c>
      <c r="H98">
        <v>152.39685800000001</v>
      </c>
      <c r="I98" s="5">
        <v>4</v>
      </c>
      <c r="P98">
        <v>3</v>
      </c>
      <c r="Q98" t="str">
        <f t="shared" si="2"/>
        <v>234</v>
      </c>
      <c r="R98">
        <v>3</v>
      </c>
      <c r="X98" t="s">
        <v>279</v>
      </c>
      <c r="Y98" t="s">
        <v>262</v>
      </c>
      <c r="BG98">
        <v>3</v>
      </c>
      <c r="BH98">
        <v>491</v>
      </c>
      <c r="BI98">
        <f>($BH$112-$BH$109)/200</f>
        <v>7.4999999999999997E-2</v>
      </c>
    </row>
    <row r="99" spans="1:61" x14ac:dyDescent="0.25">
      <c r="A99">
        <v>98</v>
      </c>
      <c r="D99">
        <v>127.17970800000001</v>
      </c>
      <c r="E99" s="3">
        <v>2</v>
      </c>
      <c r="F99">
        <v>151.78343699999999</v>
      </c>
      <c r="G99" s="2">
        <v>3</v>
      </c>
      <c r="H99">
        <v>152.39685800000001</v>
      </c>
      <c r="I99" s="5">
        <v>4</v>
      </c>
      <c r="P99">
        <v>3</v>
      </c>
      <c r="Q99" t="str">
        <f t="shared" si="2"/>
        <v>234</v>
      </c>
      <c r="R99">
        <v>2</v>
      </c>
      <c r="X99" t="s">
        <v>279</v>
      </c>
      <c r="Y99" t="s">
        <v>259</v>
      </c>
      <c r="AB99" t="s">
        <v>282</v>
      </c>
      <c r="AC99" t="str">
        <f>CONCATENATE($R99,$R100,$R101,$R102)</f>
        <v>2134</v>
      </c>
      <c r="BG99">
        <v>2</v>
      </c>
      <c r="BH99">
        <v>500</v>
      </c>
      <c r="BI99">
        <f>($BH$113-$BH$110)/200</f>
        <v>0.105</v>
      </c>
    </row>
    <row r="100" spans="1:61" x14ac:dyDescent="0.25">
      <c r="A100">
        <v>99</v>
      </c>
      <c r="D100">
        <v>127.112352</v>
      </c>
      <c r="E100" s="3">
        <v>2</v>
      </c>
      <c r="P100">
        <v>1</v>
      </c>
      <c r="Q100" t="str">
        <f t="shared" si="2"/>
        <v>2</v>
      </c>
      <c r="R100">
        <v>1</v>
      </c>
      <c r="X100" t="s">
        <v>283</v>
      </c>
      <c r="Y100" t="s">
        <v>270</v>
      </c>
      <c r="BG100">
        <v>1</v>
      </c>
      <c r="BH100">
        <v>505</v>
      </c>
      <c r="BI100">
        <f>($BH$119-$BH$116)/200</f>
        <v>7.0000000000000007E-2</v>
      </c>
    </row>
    <row r="101" spans="1:61" x14ac:dyDescent="0.25">
      <c r="A101">
        <v>100</v>
      </c>
      <c r="D101">
        <v>127.086893</v>
      </c>
      <c r="E101" s="3">
        <v>2</v>
      </c>
      <c r="P101">
        <v>1</v>
      </c>
      <c r="Q101" t="str">
        <f t="shared" si="2"/>
        <v>2</v>
      </c>
      <c r="R101">
        <v>3</v>
      </c>
      <c r="X101" t="s">
        <v>283</v>
      </c>
      <c r="Y101" t="s">
        <v>271</v>
      </c>
      <c r="BG101">
        <v>3</v>
      </c>
      <c r="BH101">
        <v>512</v>
      </c>
      <c r="BI101">
        <f>($BH$120-$BH$117)/200</f>
        <v>8.5000000000000006E-2</v>
      </c>
    </row>
    <row r="102" spans="1:61" x14ac:dyDescent="0.25">
      <c r="A102">
        <v>101</v>
      </c>
      <c r="D102">
        <v>127.152807</v>
      </c>
      <c r="E102" s="3">
        <v>2</v>
      </c>
      <c r="P102">
        <v>1</v>
      </c>
      <c r="Q102" t="str">
        <f t="shared" si="2"/>
        <v>2</v>
      </c>
      <c r="R102">
        <v>4</v>
      </c>
      <c r="X102" t="s">
        <v>283</v>
      </c>
      <c r="Y102" t="s">
        <v>272</v>
      </c>
      <c r="BG102">
        <v>4</v>
      </c>
      <c r="BH102">
        <v>512</v>
      </c>
      <c r="BI102">
        <f>($BH$121-$BH$118)/200</f>
        <v>0.08</v>
      </c>
    </row>
    <row r="103" spans="1:61" x14ac:dyDescent="0.25">
      <c r="A103">
        <v>102</v>
      </c>
      <c r="D103">
        <v>127.11956600000001</v>
      </c>
      <c r="E103" s="3">
        <v>2</v>
      </c>
      <c r="P103">
        <v>1</v>
      </c>
      <c r="Q103" t="str">
        <f t="shared" si="2"/>
        <v>2</v>
      </c>
      <c r="R103">
        <v>2</v>
      </c>
      <c r="X103" t="s">
        <v>283</v>
      </c>
      <c r="Y103" t="s">
        <v>273</v>
      </c>
      <c r="AB103" t="s">
        <v>279</v>
      </c>
      <c r="AC103" t="str">
        <f>CONCATENATE($R103,$R104,$R105,$R106)</f>
        <v>2143</v>
      </c>
      <c r="BG103">
        <v>2</v>
      </c>
      <c r="BH103">
        <v>522</v>
      </c>
      <c r="BI103">
        <f>($BH$122-$BH$119)/200</f>
        <v>8.5000000000000006E-2</v>
      </c>
    </row>
    <row r="104" spans="1:61" x14ac:dyDescent="0.25">
      <c r="A104">
        <v>103</v>
      </c>
      <c r="D104">
        <v>127.07592200000001</v>
      </c>
      <c r="E104" s="3">
        <v>2</v>
      </c>
      <c r="P104">
        <v>1</v>
      </c>
      <c r="Q104" t="str">
        <f t="shared" si="2"/>
        <v>2</v>
      </c>
      <c r="R104">
        <v>1</v>
      </c>
      <c r="X104" t="s">
        <v>283</v>
      </c>
      <c r="Y104" t="s">
        <v>270</v>
      </c>
      <c r="BG104">
        <v>1</v>
      </c>
      <c r="BH104">
        <v>526</v>
      </c>
      <c r="BI104">
        <f>($BH$123-$BH$120)/200</f>
        <v>7.4999999999999997E-2</v>
      </c>
    </row>
    <row r="105" spans="1:61" x14ac:dyDescent="0.25">
      <c r="A105">
        <v>104</v>
      </c>
      <c r="B105">
        <v>120.818018</v>
      </c>
      <c r="C105" s="4">
        <v>1</v>
      </c>
      <c r="D105">
        <v>127.02737200000001</v>
      </c>
      <c r="E105" s="3">
        <v>2</v>
      </c>
      <c r="P105">
        <v>2</v>
      </c>
      <c r="Q105" t="str">
        <f t="shared" si="2"/>
        <v>12</v>
      </c>
      <c r="R105">
        <v>4</v>
      </c>
      <c r="X105" t="s">
        <v>283</v>
      </c>
      <c r="Y105" t="s">
        <v>271</v>
      </c>
      <c r="BG105">
        <v>4</v>
      </c>
      <c r="BH105">
        <v>533</v>
      </c>
      <c r="BI105">
        <f>($BH$124-$BH$121)/200</f>
        <v>8.5000000000000006E-2</v>
      </c>
    </row>
    <row r="106" spans="1:61" x14ac:dyDescent="0.25">
      <c r="A106">
        <v>105</v>
      </c>
      <c r="B106">
        <v>120.82028700000001</v>
      </c>
      <c r="C106" s="4">
        <v>1</v>
      </c>
      <c r="D106">
        <v>127.095499</v>
      </c>
      <c r="E106" s="3">
        <v>2</v>
      </c>
      <c r="P106">
        <v>2</v>
      </c>
      <c r="Q106" t="str">
        <f t="shared" si="2"/>
        <v>12</v>
      </c>
      <c r="R106">
        <v>3</v>
      </c>
      <c r="X106" t="s">
        <v>283</v>
      </c>
      <c r="Y106" t="s">
        <v>272</v>
      </c>
      <c r="BG106">
        <v>3</v>
      </c>
      <c r="BH106">
        <v>534</v>
      </c>
      <c r="BI106">
        <f>($BH$125-$BH$122)/200</f>
        <v>8.5000000000000006E-2</v>
      </c>
    </row>
    <row r="107" spans="1:61" x14ac:dyDescent="0.25">
      <c r="A107">
        <v>106</v>
      </c>
      <c r="B107">
        <v>120.82065</v>
      </c>
      <c r="C107" s="4">
        <v>1</v>
      </c>
      <c r="D107">
        <v>127.079683</v>
      </c>
      <c r="E107" s="3">
        <v>2</v>
      </c>
      <c r="P107">
        <v>2</v>
      </c>
      <c r="Q107" t="str">
        <f t="shared" si="2"/>
        <v>12</v>
      </c>
      <c r="R107">
        <v>2</v>
      </c>
      <c r="X107" t="s">
        <v>283</v>
      </c>
      <c r="Y107" t="s">
        <v>273</v>
      </c>
      <c r="AB107" t="s">
        <v>279</v>
      </c>
      <c r="AC107" t="str">
        <f>CONCATENATE($R107,$R108,$R109,$R110)</f>
        <v>2143</v>
      </c>
      <c r="BG107">
        <v>2</v>
      </c>
      <c r="BH107">
        <v>540</v>
      </c>
      <c r="BI107">
        <f>($BH$126-$BH$123)/200</f>
        <v>7.0000000000000007E-2</v>
      </c>
    </row>
    <row r="108" spans="1:61" x14ac:dyDescent="0.25">
      <c r="A108">
        <v>107</v>
      </c>
      <c r="B108">
        <v>120.825185</v>
      </c>
      <c r="C108" s="4">
        <v>1</v>
      </c>
      <c r="P108">
        <v>1</v>
      </c>
      <c r="Q108" t="str">
        <f t="shared" si="2"/>
        <v>1</v>
      </c>
      <c r="R108">
        <v>1</v>
      </c>
      <c r="X108" t="s">
        <v>283</v>
      </c>
      <c r="Y108" t="s">
        <v>270</v>
      </c>
      <c r="BG108">
        <v>1</v>
      </c>
      <c r="BH108">
        <v>545</v>
      </c>
      <c r="BI108">
        <f>($BH$127-$BH$124)/200</f>
        <v>6.5000000000000002E-2</v>
      </c>
    </row>
    <row r="109" spans="1:61" x14ac:dyDescent="0.25">
      <c r="A109">
        <v>108</v>
      </c>
      <c r="B109">
        <v>120.82312200000001</v>
      </c>
      <c r="C109" s="4">
        <v>1</v>
      </c>
      <c r="P109">
        <v>1</v>
      </c>
      <c r="Q109" t="str">
        <f t="shared" si="2"/>
        <v>1</v>
      </c>
      <c r="R109">
        <v>4</v>
      </c>
      <c r="X109" t="s">
        <v>283</v>
      </c>
      <c r="Y109" t="s">
        <v>271</v>
      </c>
      <c r="BG109">
        <v>4</v>
      </c>
      <c r="BH109">
        <v>553</v>
      </c>
      <c r="BI109">
        <f>($BH$128-$BH$125)/200</f>
        <v>0.08</v>
      </c>
    </row>
    <row r="110" spans="1:61" x14ac:dyDescent="0.25">
      <c r="A110">
        <v>109</v>
      </c>
      <c r="B110">
        <v>120.83703800000001</v>
      </c>
      <c r="C110" s="4">
        <v>1</v>
      </c>
      <c r="P110">
        <v>1</v>
      </c>
      <c r="Q110" t="str">
        <f t="shared" si="2"/>
        <v>1</v>
      </c>
      <c r="R110">
        <v>3</v>
      </c>
      <c r="X110" t="s">
        <v>283</v>
      </c>
      <c r="Y110" t="s">
        <v>272</v>
      </c>
      <c r="BG110">
        <v>3</v>
      </c>
      <c r="BH110">
        <v>554</v>
      </c>
      <c r="BI110">
        <f>($BH$129-$BH$126)/200</f>
        <v>9.5000000000000001E-2</v>
      </c>
    </row>
    <row r="111" spans="1:61" x14ac:dyDescent="0.25">
      <c r="A111">
        <v>110</v>
      </c>
      <c r="B111">
        <v>120.851724</v>
      </c>
      <c r="C111" s="4">
        <v>1</v>
      </c>
      <c r="P111">
        <v>1</v>
      </c>
      <c r="Q111" t="str">
        <f t="shared" si="2"/>
        <v>1</v>
      </c>
      <c r="R111">
        <v>2</v>
      </c>
      <c r="X111" t="s">
        <v>283</v>
      </c>
      <c r="Y111" t="s">
        <v>273</v>
      </c>
      <c r="BG111">
        <v>2</v>
      </c>
      <c r="BH111">
        <v>561</v>
      </c>
      <c r="BI111">
        <f>($BH$130-$BH$127)/200</f>
        <v>0.08</v>
      </c>
    </row>
    <row r="112" spans="1:61" x14ac:dyDescent="0.25">
      <c r="A112">
        <v>111</v>
      </c>
      <c r="B112">
        <v>120.789884</v>
      </c>
      <c r="C112" s="4">
        <v>1</v>
      </c>
      <c r="H112">
        <v>122.740343</v>
      </c>
      <c r="I112" s="5">
        <v>4</v>
      </c>
      <c r="P112">
        <v>2</v>
      </c>
      <c r="Q112" t="str">
        <f t="shared" si="2"/>
        <v>14</v>
      </c>
      <c r="R112">
        <v>1</v>
      </c>
      <c r="X112" t="s">
        <v>283</v>
      </c>
      <c r="Y112" t="s">
        <v>270</v>
      </c>
      <c r="BG112">
        <v>1</v>
      </c>
      <c r="BH112">
        <v>568</v>
      </c>
      <c r="BI112">
        <f>($BH$131-$BH$128)/200</f>
        <v>6.5000000000000002E-2</v>
      </c>
    </row>
    <row r="113" spans="1:61" x14ac:dyDescent="0.25">
      <c r="A113">
        <v>112</v>
      </c>
      <c r="B113">
        <v>120.818018</v>
      </c>
      <c r="C113" s="4">
        <v>1</v>
      </c>
      <c r="H113">
        <v>122.739828</v>
      </c>
      <c r="I113" s="5">
        <v>4</v>
      </c>
      <c r="P113">
        <v>2</v>
      </c>
      <c r="Q113" t="str">
        <f t="shared" si="2"/>
        <v>14</v>
      </c>
      <c r="R113">
        <v>4</v>
      </c>
      <c r="X113" t="s">
        <v>283</v>
      </c>
      <c r="Y113" t="s">
        <v>271</v>
      </c>
      <c r="BG113">
        <v>4</v>
      </c>
      <c r="BH113">
        <v>575</v>
      </c>
      <c r="BI113">
        <f>($BH$132-$BH$129)/200</f>
        <v>7.4999999999999997E-2</v>
      </c>
    </row>
    <row r="114" spans="1:61" x14ac:dyDescent="0.25">
      <c r="A114">
        <v>113</v>
      </c>
      <c r="H114">
        <v>122.75286600000001</v>
      </c>
      <c r="I114" s="5">
        <v>4</v>
      </c>
      <c r="P114">
        <v>1</v>
      </c>
      <c r="Q114" t="str">
        <f t="shared" si="2"/>
        <v>4</v>
      </c>
      <c r="R114" t="s">
        <v>22</v>
      </c>
      <c r="X114" t="s">
        <v>283</v>
      </c>
      <c r="Y114" t="s">
        <v>272</v>
      </c>
      <c r="BG114" t="s">
        <v>22</v>
      </c>
      <c r="BH114">
        <v>577</v>
      </c>
      <c r="BI114">
        <f>($BH$133-$BH$130)/200</f>
        <v>8.5000000000000006E-2</v>
      </c>
    </row>
    <row r="115" spans="1:61" x14ac:dyDescent="0.25">
      <c r="A115">
        <v>114</v>
      </c>
      <c r="F115">
        <v>120.32596000000001</v>
      </c>
      <c r="G115" s="2">
        <v>3</v>
      </c>
      <c r="H115">
        <v>122.77935600000001</v>
      </c>
      <c r="I115" s="5">
        <v>4</v>
      </c>
      <c r="P115">
        <v>2</v>
      </c>
      <c r="Q115" t="str">
        <f t="shared" si="2"/>
        <v>34</v>
      </c>
      <c r="R115" t="s">
        <v>22</v>
      </c>
      <c r="X115" t="s">
        <v>283</v>
      </c>
      <c r="Y115" t="s">
        <v>273</v>
      </c>
      <c r="BG115" t="s">
        <v>22</v>
      </c>
      <c r="BH115">
        <v>579</v>
      </c>
      <c r="BI115">
        <f>($BH$134-$BH$131)/200</f>
        <v>8.5000000000000006E-2</v>
      </c>
    </row>
    <row r="116" spans="1:61" x14ac:dyDescent="0.25">
      <c r="A116">
        <v>115</v>
      </c>
      <c r="F116">
        <v>120.366106</v>
      </c>
      <c r="G116" s="2">
        <v>3</v>
      </c>
      <c r="H116">
        <v>122.77327500000001</v>
      </c>
      <c r="I116" s="5">
        <v>4</v>
      </c>
      <c r="P116">
        <v>2</v>
      </c>
      <c r="Q116" t="str">
        <f t="shared" si="2"/>
        <v>34</v>
      </c>
      <c r="R116">
        <v>2</v>
      </c>
      <c r="X116" t="s">
        <v>283</v>
      </c>
      <c r="Y116" t="s">
        <v>270</v>
      </c>
      <c r="AB116" t="s">
        <v>283</v>
      </c>
      <c r="AC116" t="str">
        <f>CONCATENATE($R116,$R117,$R118,$R119)</f>
        <v>2341</v>
      </c>
      <c r="BG116">
        <v>2</v>
      </c>
      <c r="BH116">
        <v>580</v>
      </c>
      <c r="BI116">
        <f>($BH$135-$BH$132)/200</f>
        <v>6.5000000000000002E-2</v>
      </c>
    </row>
    <row r="117" spans="1:61" x14ac:dyDescent="0.25">
      <c r="A117">
        <v>116</v>
      </c>
      <c r="F117">
        <v>120.379865</v>
      </c>
      <c r="G117" s="2">
        <v>3</v>
      </c>
      <c r="H117">
        <v>122.73885100000001</v>
      </c>
      <c r="I117" s="5">
        <v>4</v>
      </c>
      <c r="P117">
        <v>2</v>
      </c>
      <c r="Q117" t="str">
        <f t="shared" si="2"/>
        <v>34</v>
      </c>
      <c r="R117">
        <v>3</v>
      </c>
      <c r="X117" t="s">
        <v>283</v>
      </c>
      <c r="Y117" t="s">
        <v>271</v>
      </c>
      <c r="BG117">
        <v>3</v>
      </c>
      <c r="BH117">
        <v>585</v>
      </c>
      <c r="BI117">
        <f>($BH$136-$BH$133)/200</f>
        <v>0.08</v>
      </c>
    </row>
    <row r="118" spans="1:61" x14ac:dyDescent="0.25">
      <c r="A118">
        <v>117</v>
      </c>
      <c r="F118">
        <v>120.32570000000001</v>
      </c>
      <c r="G118" s="2">
        <v>3</v>
      </c>
      <c r="H118">
        <v>122.82259500000001</v>
      </c>
      <c r="I118" s="5">
        <v>4</v>
      </c>
      <c r="P118">
        <v>2</v>
      </c>
      <c r="Q118" t="str">
        <f t="shared" si="2"/>
        <v>34</v>
      </c>
      <c r="R118">
        <v>4</v>
      </c>
      <c r="X118" t="s">
        <v>283</v>
      </c>
      <c r="Y118" t="s">
        <v>272</v>
      </c>
      <c r="BG118">
        <v>4</v>
      </c>
      <c r="BH118">
        <v>591</v>
      </c>
      <c r="BI118">
        <f>($BH$137-$BH$134)/200</f>
        <v>9.5000000000000001E-2</v>
      </c>
    </row>
    <row r="119" spans="1:61" x14ac:dyDescent="0.25">
      <c r="A119">
        <v>118</v>
      </c>
      <c r="F119">
        <v>120.35332600000001</v>
      </c>
      <c r="G119" s="2">
        <v>3</v>
      </c>
      <c r="H119">
        <v>122.831461</v>
      </c>
      <c r="I119" s="5">
        <v>4</v>
      </c>
      <c r="P119">
        <v>2</v>
      </c>
      <c r="Q119" t="str">
        <f t="shared" si="2"/>
        <v>34</v>
      </c>
      <c r="R119">
        <v>1</v>
      </c>
      <c r="X119" t="s">
        <v>283</v>
      </c>
      <c r="Y119" t="s">
        <v>273</v>
      </c>
      <c r="BG119">
        <v>1</v>
      </c>
      <c r="BH119">
        <v>594</v>
      </c>
      <c r="BI119">
        <f>($BH$138-$BH$135)/200</f>
        <v>0.08</v>
      </c>
    </row>
    <row r="120" spans="1:61" x14ac:dyDescent="0.25">
      <c r="A120">
        <v>119</v>
      </c>
      <c r="D120">
        <v>103.84409900000001</v>
      </c>
      <c r="E120" s="3">
        <v>2</v>
      </c>
      <c r="F120">
        <v>120.382341</v>
      </c>
      <c r="G120" s="2">
        <v>3</v>
      </c>
      <c r="H120">
        <v>122.740343</v>
      </c>
      <c r="I120" s="5">
        <v>4</v>
      </c>
      <c r="P120">
        <v>3</v>
      </c>
      <c r="Q120" t="str">
        <f t="shared" si="2"/>
        <v>234</v>
      </c>
      <c r="R120">
        <v>2</v>
      </c>
      <c r="X120" t="s">
        <v>283</v>
      </c>
      <c r="Y120" t="s">
        <v>270</v>
      </c>
      <c r="AB120" t="s">
        <v>283</v>
      </c>
      <c r="AC120" t="str">
        <f>CONCATENATE($R120,$R121,$R122,$R123)</f>
        <v>2341</v>
      </c>
      <c r="BG120">
        <v>2</v>
      </c>
      <c r="BH120">
        <v>602</v>
      </c>
      <c r="BI120">
        <f>($BH$139-$BH$136)/200</f>
        <v>0.09</v>
      </c>
    </row>
    <row r="121" spans="1:61" x14ac:dyDescent="0.25">
      <c r="A121">
        <v>120</v>
      </c>
      <c r="D121">
        <v>103.87930100000001</v>
      </c>
      <c r="E121" s="3">
        <v>2</v>
      </c>
      <c r="F121">
        <v>120.42006499999999</v>
      </c>
      <c r="G121" s="2">
        <v>3</v>
      </c>
      <c r="H121">
        <v>122.740343</v>
      </c>
      <c r="I121" s="5">
        <v>4</v>
      </c>
      <c r="P121">
        <v>3</v>
      </c>
      <c r="Q121" t="str">
        <f t="shared" si="2"/>
        <v>234</v>
      </c>
      <c r="R121">
        <v>3</v>
      </c>
      <c r="X121" t="s">
        <v>283</v>
      </c>
      <c r="Y121" t="s">
        <v>271</v>
      </c>
      <c r="BG121">
        <v>3</v>
      </c>
      <c r="BH121">
        <v>607</v>
      </c>
      <c r="BI121">
        <f>($BH$140-$BH$137)/200</f>
        <v>0.09</v>
      </c>
    </row>
    <row r="122" spans="1:61" x14ac:dyDescent="0.25">
      <c r="A122">
        <v>121</v>
      </c>
      <c r="D122">
        <v>103.89718400000001</v>
      </c>
      <c r="E122" s="3">
        <v>2</v>
      </c>
      <c r="F122">
        <v>120.32596000000001</v>
      </c>
      <c r="G122" s="2">
        <v>3</v>
      </c>
      <c r="P122">
        <v>2</v>
      </c>
      <c r="Q122" t="str">
        <f t="shared" si="2"/>
        <v>23</v>
      </c>
      <c r="R122">
        <v>4</v>
      </c>
      <c r="X122" t="s">
        <v>283</v>
      </c>
      <c r="Y122" t="s">
        <v>272</v>
      </c>
      <c r="BG122">
        <v>4</v>
      </c>
      <c r="BH122">
        <v>611</v>
      </c>
      <c r="BI122">
        <f>($BH$141-$BH$138)/200</f>
        <v>0.105</v>
      </c>
    </row>
    <row r="123" spans="1:61" x14ac:dyDescent="0.25">
      <c r="A123">
        <v>122</v>
      </c>
      <c r="D123">
        <v>103.85853</v>
      </c>
      <c r="E123" s="3">
        <v>2</v>
      </c>
      <c r="P123">
        <v>1</v>
      </c>
      <c r="Q123" t="str">
        <f t="shared" si="2"/>
        <v>2</v>
      </c>
      <c r="R123">
        <v>1</v>
      </c>
      <c r="X123" t="s">
        <v>283</v>
      </c>
      <c r="Y123" t="s">
        <v>273</v>
      </c>
      <c r="BG123">
        <v>1</v>
      </c>
      <c r="BH123">
        <v>617</v>
      </c>
      <c r="BI123">
        <f>($BH$142-$BH$139)/200</f>
        <v>0.06</v>
      </c>
    </row>
    <row r="124" spans="1:61" x14ac:dyDescent="0.25">
      <c r="A124">
        <v>123</v>
      </c>
      <c r="D124">
        <v>103.85946000000001</v>
      </c>
      <c r="E124" s="3">
        <v>2</v>
      </c>
      <c r="P124">
        <v>1</v>
      </c>
      <c r="Q124" t="str">
        <f t="shared" si="2"/>
        <v>2</v>
      </c>
      <c r="R124">
        <v>2</v>
      </c>
      <c r="X124" t="s">
        <v>283</v>
      </c>
      <c r="Y124" t="s">
        <v>270</v>
      </c>
      <c r="AB124" t="s">
        <v>283</v>
      </c>
      <c r="AC124" t="str">
        <f>CONCATENATE($R124,$R125,$R126,$R127)</f>
        <v>2341</v>
      </c>
      <c r="BG124">
        <v>2</v>
      </c>
      <c r="BH124">
        <v>624</v>
      </c>
      <c r="BI124">
        <f>($BH$143-$BH$140)/200</f>
        <v>0.08</v>
      </c>
    </row>
    <row r="125" spans="1:61" x14ac:dyDescent="0.25">
      <c r="A125">
        <v>124</v>
      </c>
      <c r="D125">
        <v>103.84744800000001</v>
      </c>
      <c r="E125" s="3">
        <v>2</v>
      </c>
      <c r="P125">
        <v>1</v>
      </c>
      <c r="Q125" t="str">
        <f t="shared" si="2"/>
        <v>2</v>
      </c>
      <c r="R125">
        <v>3</v>
      </c>
      <c r="X125" t="s">
        <v>283</v>
      </c>
      <c r="Y125" t="s">
        <v>271</v>
      </c>
      <c r="BG125">
        <v>3</v>
      </c>
      <c r="BH125">
        <v>628</v>
      </c>
      <c r="BI125">
        <f>($BH$144-$BH$141)/200</f>
        <v>0.08</v>
      </c>
    </row>
    <row r="126" spans="1:61" x14ac:dyDescent="0.25">
      <c r="A126">
        <v>125</v>
      </c>
      <c r="D126">
        <v>103.84281300000001</v>
      </c>
      <c r="E126" s="3">
        <v>2</v>
      </c>
      <c r="P126">
        <v>1</v>
      </c>
      <c r="Q126" t="str">
        <f t="shared" si="2"/>
        <v>2</v>
      </c>
      <c r="R126">
        <v>4</v>
      </c>
      <c r="X126" t="s">
        <v>283</v>
      </c>
      <c r="Y126" t="s">
        <v>272</v>
      </c>
      <c r="BG126">
        <v>4</v>
      </c>
      <c r="BH126">
        <v>631</v>
      </c>
      <c r="BI126">
        <f>($BH$145-$BH$142)/200</f>
        <v>0.11</v>
      </c>
    </row>
    <row r="127" spans="1:61" x14ac:dyDescent="0.25">
      <c r="A127">
        <v>126</v>
      </c>
      <c r="D127">
        <v>103.80833600000001</v>
      </c>
      <c r="E127" s="3">
        <v>2</v>
      </c>
      <c r="P127">
        <v>1</v>
      </c>
      <c r="Q127" t="str">
        <f t="shared" si="2"/>
        <v>2</v>
      </c>
      <c r="R127">
        <v>1</v>
      </c>
      <c r="X127" t="s">
        <v>283</v>
      </c>
      <c r="Y127" t="s">
        <v>273</v>
      </c>
      <c r="BG127">
        <v>1</v>
      </c>
      <c r="BH127">
        <v>637</v>
      </c>
      <c r="BI127">
        <f>($BH$146-$BH$143)/200</f>
        <v>5.5E-2</v>
      </c>
    </row>
    <row r="128" spans="1:61" x14ac:dyDescent="0.25">
      <c r="A128">
        <v>127</v>
      </c>
      <c r="B128">
        <v>96.544931000000005</v>
      </c>
      <c r="C128" s="4">
        <v>1</v>
      </c>
      <c r="D128">
        <v>103.83451600000001</v>
      </c>
      <c r="E128" s="3">
        <v>2</v>
      </c>
      <c r="P128">
        <v>2</v>
      </c>
      <c r="Q128" t="str">
        <f t="shared" si="2"/>
        <v>12</v>
      </c>
      <c r="R128">
        <v>2</v>
      </c>
      <c r="X128" t="s">
        <v>283</v>
      </c>
      <c r="Y128" t="s">
        <v>270</v>
      </c>
      <c r="AB128" t="s">
        <v>283</v>
      </c>
      <c r="AC128" t="str">
        <f>CONCATENATE($R128,$R129,$R130,$R131)</f>
        <v>2341</v>
      </c>
      <c r="BG128">
        <v>2</v>
      </c>
      <c r="BH128">
        <v>644</v>
      </c>
      <c r="BI128">
        <f>($BH$147-$BH$144)/200</f>
        <v>7.4999999999999997E-2</v>
      </c>
    </row>
    <row r="129" spans="1:61" x14ac:dyDescent="0.25">
      <c r="A129">
        <v>128</v>
      </c>
      <c r="B129">
        <v>96.564462000000006</v>
      </c>
      <c r="C129" s="4">
        <v>1</v>
      </c>
      <c r="D129">
        <v>103.84409900000001</v>
      </c>
      <c r="E129" s="3">
        <v>2</v>
      </c>
      <c r="P129">
        <v>2</v>
      </c>
      <c r="Q129" t="str">
        <f t="shared" si="2"/>
        <v>12</v>
      </c>
      <c r="R129">
        <v>3</v>
      </c>
      <c r="X129" t="s">
        <v>283</v>
      </c>
      <c r="Y129" t="s">
        <v>271</v>
      </c>
      <c r="BG129">
        <v>3</v>
      </c>
      <c r="BH129">
        <v>650</v>
      </c>
      <c r="BI129">
        <f>($BH$148-$BH$145)/200</f>
        <v>6.5000000000000002E-2</v>
      </c>
    </row>
    <row r="130" spans="1:61" x14ac:dyDescent="0.25">
      <c r="A130">
        <v>129</v>
      </c>
      <c r="B130">
        <v>96.574512000000013</v>
      </c>
      <c r="C130" s="4">
        <v>1</v>
      </c>
      <c r="P130">
        <v>1</v>
      </c>
      <c r="Q130" t="str">
        <f t="shared" ref="Q130:Q193" si="3">CONCATENATE(C130,E130,G130,I130)</f>
        <v>1</v>
      </c>
      <c r="R130">
        <v>4</v>
      </c>
      <c r="X130" t="s">
        <v>283</v>
      </c>
      <c r="Y130" t="s">
        <v>272</v>
      </c>
      <c r="BG130">
        <v>4</v>
      </c>
      <c r="BH130">
        <v>653</v>
      </c>
      <c r="BI130">
        <f>($BH$149-$BH$146)/200</f>
        <v>0.1</v>
      </c>
    </row>
    <row r="131" spans="1:61" x14ac:dyDescent="0.25">
      <c r="A131">
        <v>130</v>
      </c>
      <c r="B131">
        <v>96.556835000000007</v>
      </c>
      <c r="C131" s="4">
        <v>1</v>
      </c>
      <c r="P131">
        <v>1</v>
      </c>
      <c r="Q131" t="str">
        <f t="shared" si="3"/>
        <v>1</v>
      </c>
      <c r="R131">
        <v>1</v>
      </c>
      <c r="X131" t="s">
        <v>283</v>
      </c>
      <c r="Y131" t="s">
        <v>273</v>
      </c>
      <c r="BG131">
        <v>1</v>
      </c>
      <c r="BH131">
        <v>657</v>
      </c>
      <c r="BI131">
        <f>($BH$150-$BH$147)/200</f>
        <v>7.0000000000000007E-2</v>
      </c>
    </row>
    <row r="132" spans="1:61" x14ac:dyDescent="0.25">
      <c r="A132">
        <v>131</v>
      </c>
      <c r="B132">
        <v>96.55472300000001</v>
      </c>
      <c r="C132" s="4">
        <v>1</v>
      </c>
      <c r="P132">
        <v>1</v>
      </c>
      <c r="Q132" t="str">
        <f t="shared" si="3"/>
        <v>1</v>
      </c>
      <c r="R132">
        <v>2</v>
      </c>
      <c r="X132" t="s">
        <v>283</v>
      </c>
      <c r="Y132" t="s">
        <v>270</v>
      </c>
      <c r="AB132" t="s">
        <v>283</v>
      </c>
      <c r="AC132" t="str">
        <f>CONCATENATE($R132,$R133,$R134,$R135)</f>
        <v>2341</v>
      </c>
      <c r="BG132">
        <v>2</v>
      </c>
      <c r="BH132">
        <v>665</v>
      </c>
      <c r="BI132">
        <f>($BH$151-$BH$148)/200</f>
        <v>7.0000000000000007E-2</v>
      </c>
    </row>
    <row r="133" spans="1:61" x14ac:dyDescent="0.25">
      <c r="A133">
        <v>132</v>
      </c>
      <c r="B133">
        <v>96.572761000000014</v>
      </c>
      <c r="C133" s="4">
        <v>1</v>
      </c>
      <c r="H133">
        <v>100.10778000000001</v>
      </c>
      <c r="I133" s="5">
        <v>4</v>
      </c>
      <c r="P133">
        <v>2</v>
      </c>
      <c r="Q133" t="str">
        <f t="shared" si="3"/>
        <v>14</v>
      </c>
      <c r="R133">
        <v>3</v>
      </c>
      <c r="X133" t="s">
        <v>283</v>
      </c>
      <c r="Y133" t="s">
        <v>271</v>
      </c>
      <c r="BG133">
        <v>3</v>
      </c>
      <c r="BH133">
        <v>670</v>
      </c>
      <c r="BI133">
        <f>($BH$152-$BH$149)/200</f>
        <v>6.5000000000000002E-2</v>
      </c>
    </row>
    <row r="134" spans="1:61" x14ac:dyDescent="0.25">
      <c r="A134">
        <v>133</v>
      </c>
      <c r="B134">
        <v>96.576883000000009</v>
      </c>
      <c r="C134" s="4">
        <v>1</v>
      </c>
      <c r="H134">
        <v>100.101392</v>
      </c>
      <c r="I134" s="5">
        <v>4</v>
      </c>
      <c r="P134">
        <v>2</v>
      </c>
      <c r="Q134" t="str">
        <f t="shared" si="3"/>
        <v>14</v>
      </c>
      <c r="R134">
        <v>4</v>
      </c>
      <c r="X134" t="s">
        <v>283</v>
      </c>
      <c r="Y134" t="s">
        <v>272</v>
      </c>
      <c r="BG134">
        <v>4</v>
      </c>
      <c r="BH134">
        <v>674</v>
      </c>
      <c r="BI134">
        <f>($BH$153-$BH$150)/200</f>
        <v>9.5000000000000001E-2</v>
      </c>
    </row>
    <row r="135" spans="1:61" x14ac:dyDescent="0.25">
      <c r="A135">
        <v>134</v>
      </c>
      <c r="B135">
        <v>96.544931000000005</v>
      </c>
      <c r="C135" s="4">
        <v>1</v>
      </c>
      <c r="H135">
        <v>100.123552</v>
      </c>
      <c r="I135" s="5">
        <v>4</v>
      </c>
      <c r="P135">
        <v>2</v>
      </c>
      <c r="Q135" t="str">
        <f t="shared" si="3"/>
        <v>14</v>
      </c>
      <c r="R135">
        <v>1</v>
      </c>
      <c r="X135" t="s">
        <v>283</v>
      </c>
      <c r="Y135" t="s">
        <v>273</v>
      </c>
      <c r="BG135">
        <v>1</v>
      </c>
      <c r="BH135">
        <v>678</v>
      </c>
      <c r="BI135">
        <f>($BH$154-$BH$151)/200</f>
        <v>0.08</v>
      </c>
    </row>
    <row r="136" spans="1:61" x14ac:dyDescent="0.25">
      <c r="A136">
        <v>135</v>
      </c>
      <c r="F136">
        <v>97.191185000000004</v>
      </c>
      <c r="G136" s="2">
        <v>3</v>
      </c>
      <c r="H136">
        <v>100.12860500000001</v>
      </c>
      <c r="I136" s="5">
        <v>4</v>
      </c>
      <c r="P136">
        <v>2</v>
      </c>
      <c r="Q136" t="str">
        <f t="shared" si="3"/>
        <v>34</v>
      </c>
      <c r="R136">
        <v>2</v>
      </c>
      <c r="X136" t="s">
        <v>283</v>
      </c>
      <c r="Y136" t="s">
        <v>270</v>
      </c>
      <c r="AB136" t="s">
        <v>283</v>
      </c>
      <c r="AC136" t="str">
        <f>CONCATENATE($R136,$R137,$R138,$R139)</f>
        <v>2341</v>
      </c>
      <c r="BG136">
        <v>2</v>
      </c>
      <c r="BH136">
        <v>686</v>
      </c>
      <c r="BI136">
        <f>($BH$160-$BH$157)/200</f>
        <v>0.09</v>
      </c>
    </row>
    <row r="137" spans="1:61" x14ac:dyDescent="0.25">
      <c r="A137">
        <v>136</v>
      </c>
      <c r="F137">
        <v>97.085075000000003</v>
      </c>
      <c r="G137" s="2">
        <v>3</v>
      </c>
      <c r="H137">
        <v>100.12700600000001</v>
      </c>
      <c r="I137" s="5">
        <v>4</v>
      </c>
      <c r="P137">
        <v>2</v>
      </c>
      <c r="Q137" t="str">
        <f t="shared" si="3"/>
        <v>34</v>
      </c>
      <c r="R137">
        <v>3</v>
      </c>
      <c r="X137" t="s">
        <v>283</v>
      </c>
      <c r="Y137" t="s">
        <v>271</v>
      </c>
      <c r="BG137">
        <v>3</v>
      </c>
      <c r="BH137">
        <v>693</v>
      </c>
      <c r="BI137">
        <f>($BH$161-$BH$158)/200</f>
        <v>0.13500000000000001</v>
      </c>
    </row>
    <row r="138" spans="1:61" x14ac:dyDescent="0.25">
      <c r="A138">
        <v>137</v>
      </c>
      <c r="F138">
        <v>97.147331000000008</v>
      </c>
      <c r="G138" s="2">
        <v>3</v>
      </c>
      <c r="H138">
        <v>100.13128400000001</v>
      </c>
      <c r="I138" s="5">
        <v>4</v>
      </c>
      <c r="P138">
        <v>2</v>
      </c>
      <c r="Q138" t="str">
        <f t="shared" si="3"/>
        <v>34</v>
      </c>
      <c r="R138">
        <v>4</v>
      </c>
      <c r="X138" t="s">
        <v>283</v>
      </c>
      <c r="Y138" t="s">
        <v>272</v>
      </c>
      <c r="BG138">
        <v>4</v>
      </c>
      <c r="BH138">
        <v>694</v>
      </c>
      <c r="BI138">
        <f>($BH$162-$BH$159)/200</f>
        <v>9.5000000000000001E-2</v>
      </c>
    </row>
    <row r="139" spans="1:61" x14ac:dyDescent="0.25">
      <c r="A139">
        <v>138</v>
      </c>
      <c r="F139">
        <v>97.163976000000005</v>
      </c>
      <c r="G139" s="2">
        <v>3</v>
      </c>
      <c r="H139">
        <v>100.11417200000001</v>
      </c>
      <c r="I139" s="5">
        <v>4</v>
      </c>
      <c r="P139">
        <v>2</v>
      </c>
      <c r="Q139" t="str">
        <f t="shared" si="3"/>
        <v>34</v>
      </c>
      <c r="R139">
        <v>1</v>
      </c>
      <c r="X139" t="s">
        <v>283</v>
      </c>
      <c r="Y139" t="s">
        <v>273</v>
      </c>
      <c r="BG139">
        <v>1</v>
      </c>
      <c r="BH139">
        <v>704</v>
      </c>
      <c r="BI139">
        <f>($BH$163-$BH$160)/200</f>
        <v>0.11</v>
      </c>
    </row>
    <row r="140" spans="1:61" x14ac:dyDescent="0.25">
      <c r="A140">
        <v>139</v>
      </c>
      <c r="F140">
        <v>97.185825000000008</v>
      </c>
      <c r="G140" s="2">
        <v>3</v>
      </c>
      <c r="H140">
        <v>100.09067300000001</v>
      </c>
      <c r="I140" s="5">
        <v>4</v>
      </c>
      <c r="P140">
        <v>2</v>
      </c>
      <c r="Q140" t="str">
        <f t="shared" si="3"/>
        <v>34</v>
      </c>
      <c r="R140">
        <v>2</v>
      </c>
      <c r="X140" t="s">
        <v>283</v>
      </c>
      <c r="Y140" t="s">
        <v>270</v>
      </c>
      <c r="AB140" t="s">
        <v>283</v>
      </c>
      <c r="AC140" t="str">
        <f>CONCATENATE($R140,$R141,$R142,$R143)</f>
        <v>2341</v>
      </c>
      <c r="BG140">
        <v>2</v>
      </c>
      <c r="BH140">
        <v>711</v>
      </c>
      <c r="BI140">
        <f>($BH$164-$BH$161)/200</f>
        <v>8.5000000000000006E-2</v>
      </c>
    </row>
    <row r="141" spans="1:61" x14ac:dyDescent="0.25">
      <c r="A141">
        <v>140</v>
      </c>
      <c r="F141">
        <v>97.172685000000001</v>
      </c>
      <c r="G141" s="2">
        <v>3</v>
      </c>
      <c r="H141">
        <v>100.10778000000001</v>
      </c>
      <c r="I141" s="5">
        <v>4</v>
      </c>
      <c r="P141">
        <v>2</v>
      </c>
      <c r="Q141" t="str">
        <f t="shared" si="3"/>
        <v>34</v>
      </c>
      <c r="R141">
        <v>3</v>
      </c>
      <c r="X141" t="s">
        <v>283</v>
      </c>
      <c r="Y141" t="s">
        <v>271</v>
      </c>
      <c r="BG141">
        <v>3</v>
      </c>
      <c r="BH141">
        <v>715</v>
      </c>
      <c r="BI141">
        <f>($BH$165-$BH$162)/200</f>
        <v>0.105</v>
      </c>
    </row>
    <row r="142" spans="1:61" x14ac:dyDescent="0.25">
      <c r="A142">
        <v>141</v>
      </c>
      <c r="F142">
        <v>97.194330000000008</v>
      </c>
      <c r="G142" s="2">
        <v>3</v>
      </c>
      <c r="H142">
        <v>100.10778000000001</v>
      </c>
      <c r="I142" s="5">
        <v>4</v>
      </c>
      <c r="P142">
        <v>2</v>
      </c>
      <c r="Q142" t="str">
        <f t="shared" si="3"/>
        <v>34</v>
      </c>
      <c r="R142">
        <v>4</v>
      </c>
      <c r="X142" t="s">
        <v>283</v>
      </c>
      <c r="Y142" t="s">
        <v>272</v>
      </c>
      <c r="BG142">
        <v>4</v>
      </c>
      <c r="BH142">
        <v>716</v>
      </c>
      <c r="BI142">
        <f>($BH$166-$BH$163)/200</f>
        <v>9.5000000000000001E-2</v>
      </c>
    </row>
    <row r="143" spans="1:61" x14ac:dyDescent="0.25">
      <c r="A143">
        <v>142</v>
      </c>
      <c r="D143">
        <v>80.630890000000008</v>
      </c>
      <c r="E143" s="3">
        <v>2</v>
      </c>
      <c r="F143">
        <v>97.191185000000004</v>
      </c>
      <c r="G143" s="2">
        <v>3</v>
      </c>
      <c r="P143">
        <v>2</v>
      </c>
      <c r="Q143" t="str">
        <f t="shared" si="3"/>
        <v>23</v>
      </c>
      <c r="R143">
        <v>1</v>
      </c>
      <c r="X143" t="s">
        <v>283</v>
      </c>
      <c r="Y143" t="s">
        <v>273</v>
      </c>
      <c r="BG143">
        <v>1</v>
      </c>
      <c r="BH143">
        <v>727</v>
      </c>
      <c r="BI143">
        <f>($BH$167-$BH$164)/200</f>
        <v>5.5E-2</v>
      </c>
    </row>
    <row r="144" spans="1:61" x14ac:dyDescent="0.25">
      <c r="A144">
        <v>143</v>
      </c>
      <c r="D144">
        <v>80.598784000000009</v>
      </c>
      <c r="E144" s="3">
        <v>2</v>
      </c>
      <c r="P144">
        <v>1</v>
      </c>
      <c r="Q144" t="str">
        <f t="shared" si="3"/>
        <v>2</v>
      </c>
      <c r="R144">
        <v>2</v>
      </c>
      <c r="X144" t="s">
        <v>283</v>
      </c>
      <c r="Y144" t="s">
        <v>270</v>
      </c>
      <c r="AB144" t="s">
        <v>283</v>
      </c>
      <c r="AC144" t="str">
        <f>CONCATENATE($R144,$R145,$R146,$R147)</f>
        <v>2341</v>
      </c>
      <c r="BG144">
        <v>2</v>
      </c>
      <c r="BH144">
        <v>731</v>
      </c>
      <c r="BI144">
        <f>($BH$168-$BH$165)/200</f>
        <v>0.09</v>
      </c>
    </row>
    <row r="145" spans="1:61" x14ac:dyDescent="0.25">
      <c r="A145">
        <v>144</v>
      </c>
      <c r="D145">
        <v>80.61161700000001</v>
      </c>
      <c r="E145" s="3">
        <v>2</v>
      </c>
      <c r="P145">
        <v>1</v>
      </c>
      <c r="Q145" t="str">
        <f t="shared" si="3"/>
        <v>2</v>
      </c>
      <c r="R145">
        <v>3</v>
      </c>
      <c r="X145" t="s">
        <v>283</v>
      </c>
      <c r="Y145" t="s">
        <v>271</v>
      </c>
      <c r="BG145">
        <v>3</v>
      </c>
      <c r="BH145">
        <v>738</v>
      </c>
      <c r="BI145">
        <f>($BH$169-$BH$166)/200</f>
        <v>0.08</v>
      </c>
    </row>
    <row r="146" spans="1:61" x14ac:dyDescent="0.25">
      <c r="A146">
        <v>145</v>
      </c>
      <c r="D146">
        <v>80.596104000000011</v>
      </c>
      <c r="E146" s="3">
        <v>2</v>
      </c>
      <c r="P146">
        <v>1</v>
      </c>
      <c r="Q146" t="str">
        <f t="shared" si="3"/>
        <v>2</v>
      </c>
      <c r="R146">
        <v>4</v>
      </c>
      <c r="X146" t="s">
        <v>283</v>
      </c>
      <c r="Y146" t="s">
        <v>272</v>
      </c>
      <c r="BG146">
        <v>4</v>
      </c>
      <c r="BH146">
        <v>738</v>
      </c>
      <c r="BI146">
        <f>($BH$170-$BH$167)/200</f>
        <v>0.11</v>
      </c>
    </row>
    <row r="147" spans="1:61" x14ac:dyDescent="0.25">
      <c r="A147">
        <v>146</v>
      </c>
      <c r="D147">
        <v>80.571780000000004</v>
      </c>
      <c r="E147" s="3">
        <v>2</v>
      </c>
      <c r="P147">
        <v>1</v>
      </c>
      <c r="Q147" t="str">
        <f t="shared" si="3"/>
        <v>2</v>
      </c>
      <c r="R147">
        <v>1</v>
      </c>
      <c r="X147" t="s">
        <v>283</v>
      </c>
      <c r="Y147" t="s">
        <v>273</v>
      </c>
      <c r="BG147">
        <v>1</v>
      </c>
      <c r="BH147">
        <v>746</v>
      </c>
      <c r="BI147">
        <f>($BH$171-$BH$168)/200</f>
        <v>4.4999999999999998E-2</v>
      </c>
    </row>
    <row r="148" spans="1:61" x14ac:dyDescent="0.25">
      <c r="A148">
        <v>147</v>
      </c>
      <c r="B148">
        <v>76.34685300000001</v>
      </c>
      <c r="C148" s="4">
        <v>1</v>
      </c>
      <c r="D148">
        <v>80.570078000000009</v>
      </c>
      <c r="E148" s="3">
        <v>2</v>
      </c>
      <c r="P148">
        <v>2</v>
      </c>
      <c r="Q148" t="str">
        <f t="shared" si="3"/>
        <v>12</v>
      </c>
      <c r="R148">
        <v>2</v>
      </c>
      <c r="X148" t="s">
        <v>283</v>
      </c>
      <c r="Y148" t="s">
        <v>270</v>
      </c>
      <c r="AB148" t="s">
        <v>283</v>
      </c>
      <c r="AC148" t="str">
        <f>CONCATENATE($R148,$R149,$R150,$R151)</f>
        <v>2341</v>
      </c>
      <c r="BG148">
        <v>2</v>
      </c>
      <c r="BH148">
        <v>751</v>
      </c>
      <c r="BI148">
        <f>($BH$172-$BH$169)/200</f>
        <v>7.4999999999999997E-2</v>
      </c>
    </row>
    <row r="149" spans="1:61" x14ac:dyDescent="0.25">
      <c r="A149">
        <v>148</v>
      </c>
      <c r="B149">
        <v>76.374682000000007</v>
      </c>
      <c r="C149" s="4">
        <v>1</v>
      </c>
      <c r="D149">
        <v>80.57234600000001</v>
      </c>
      <c r="E149" s="3">
        <v>2</v>
      </c>
      <c r="P149">
        <v>2</v>
      </c>
      <c r="Q149" t="str">
        <f t="shared" si="3"/>
        <v>12</v>
      </c>
      <c r="R149">
        <v>3</v>
      </c>
      <c r="X149" t="s">
        <v>283</v>
      </c>
      <c r="Y149" t="s">
        <v>271</v>
      </c>
      <c r="BG149">
        <v>3</v>
      </c>
      <c r="BH149">
        <v>758</v>
      </c>
      <c r="BI149">
        <f>($BH$173-$BH$170)/200</f>
        <v>7.0000000000000007E-2</v>
      </c>
    </row>
    <row r="150" spans="1:61" x14ac:dyDescent="0.25">
      <c r="A150">
        <v>149</v>
      </c>
      <c r="B150">
        <v>76.358500000000006</v>
      </c>
      <c r="C150" s="4">
        <v>1</v>
      </c>
      <c r="D150">
        <v>80.570749000000006</v>
      </c>
      <c r="E150" s="3">
        <v>2</v>
      </c>
      <c r="P150">
        <v>2</v>
      </c>
      <c r="Q150" t="str">
        <f t="shared" si="3"/>
        <v>12</v>
      </c>
      <c r="R150">
        <v>4</v>
      </c>
      <c r="X150" t="s">
        <v>283</v>
      </c>
      <c r="Y150" t="s">
        <v>272</v>
      </c>
      <c r="BG150">
        <v>4</v>
      </c>
      <c r="BH150">
        <v>760</v>
      </c>
      <c r="BI150">
        <f>($BH$174-$BH$171)/200</f>
        <v>0.1</v>
      </c>
    </row>
    <row r="151" spans="1:61" x14ac:dyDescent="0.25">
      <c r="A151">
        <v>150</v>
      </c>
      <c r="B151">
        <v>76.349687000000003</v>
      </c>
      <c r="C151" s="4">
        <v>1</v>
      </c>
      <c r="D151">
        <v>80.630890000000008</v>
      </c>
      <c r="E151" s="3">
        <v>2</v>
      </c>
      <c r="P151">
        <v>2</v>
      </c>
      <c r="Q151" t="str">
        <f t="shared" si="3"/>
        <v>12</v>
      </c>
      <c r="R151">
        <v>1</v>
      </c>
      <c r="X151" t="s">
        <v>283</v>
      </c>
      <c r="Y151" t="s">
        <v>273</v>
      </c>
      <c r="BG151">
        <v>1</v>
      </c>
      <c r="BH151">
        <v>765</v>
      </c>
      <c r="BI151">
        <f>($BH$175-$BH$172)/200</f>
        <v>0.06</v>
      </c>
    </row>
    <row r="152" spans="1:61" x14ac:dyDescent="0.25">
      <c r="A152">
        <v>151</v>
      </c>
      <c r="B152">
        <v>76.34159600000001</v>
      </c>
      <c r="C152" s="4">
        <v>1</v>
      </c>
      <c r="P152">
        <v>1</v>
      </c>
      <c r="Q152" t="str">
        <f t="shared" si="3"/>
        <v>1</v>
      </c>
      <c r="R152">
        <v>2</v>
      </c>
      <c r="X152" t="s">
        <v>283</v>
      </c>
      <c r="Y152" t="s">
        <v>270</v>
      </c>
      <c r="BG152">
        <v>2</v>
      </c>
      <c r="BH152">
        <v>771</v>
      </c>
      <c r="BI152">
        <f>($BH$176-$BH$173)/200</f>
        <v>7.4999999999999997E-2</v>
      </c>
    </row>
    <row r="153" spans="1:61" x14ac:dyDescent="0.25">
      <c r="A153">
        <v>152</v>
      </c>
      <c r="B153">
        <v>76.388854000000009</v>
      </c>
      <c r="C153" s="4">
        <v>1</v>
      </c>
      <c r="P153">
        <v>1</v>
      </c>
      <c r="Q153" t="str">
        <f t="shared" si="3"/>
        <v>1</v>
      </c>
      <c r="R153">
        <v>3</v>
      </c>
      <c r="X153" t="s">
        <v>283</v>
      </c>
      <c r="Y153" t="s">
        <v>271</v>
      </c>
      <c r="BG153">
        <v>3</v>
      </c>
      <c r="BH153">
        <v>779</v>
      </c>
      <c r="BI153">
        <f>($BH$177-$BH$174)/200</f>
        <v>7.0000000000000007E-2</v>
      </c>
    </row>
    <row r="154" spans="1:61" x14ac:dyDescent="0.25">
      <c r="A154">
        <v>153</v>
      </c>
      <c r="B154">
        <v>76.366230000000002</v>
      </c>
      <c r="C154" s="4">
        <v>1</v>
      </c>
      <c r="P154">
        <v>1</v>
      </c>
      <c r="Q154" t="str">
        <f t="shared" si="3"/>
        <v>1</v>
      </c>
      <c r="R154">
        <v>4</v>
      </c>
      <c r="X154" t="s">
        <v>281</v>
      </c>
      <c r="Y154" t="s">
        <v>274</v>
      </c>
      <c r="BG154">
        <v>4</v>
      </c>
      <c r="BH154">
        <v>781</v>
      </c>
      <c r="BI154">
        <f>($BH$178-$BH$175)/200</f>
        <v>9.5000000000000001E-2</v>
      </c>
    </row>
    <row r="155" spans="1:61" x14ac:dyDescent="0.25">
      <c r="A155">
        <v>154</v>
      </c>
      <c r="B155">
        <v>76.375764000000004</v>
      </c>
      <c r="C155" s="4">
        <v>1</v>
      </c>
      <c r="H155">
        <v>77.700379000000012</v>
      </c>
      <c r="I155" s="5">
        <v>4</v>
      </c>
      <c r="P155">
        <v>2</v>
      </c>
      <c r="Q155" t="str">
        <f t="shared" si="3"/>
        <v>14</v>
      </c>
      <c r="R155" t="s">
        <v>22</v>
      </c>
      <c r="X155" t="s">
        <v>284</v>
      </c>
      <c r="Y155" t="s">
        <v>275</v>
      </c>
      <c r="BG155" t="s">
        <v>22</v>
      </c>
      <c r="BH155">
        <v>782</v>
      </c>
      <c r="BI155">
        <f>($BH$179-$BH$176)/200</f>
        <v>0.06</v>
      </c>
    </row>
    <row r="156" spans="1:61" x14ac:dyDescent="0.25">
      <c r="A156">
        <v>155</v>
      </c>
      <c r="B156">
        <v>76.34685300000001</v>
      </c>
      <c r="C156" s="4">
        <v>1</v>
      </c>
      <c r="F156">
        <v>76.660909000000004</v>
      </c>
      <c r="G156" s="2">
        <v>3</v>
      </c>
      <c r="H156">
        <v>77.672653000000011</v>
      </c>
      <c r="I156" s="5">
        <v>4</v>
      </c>
      <c r="P156">
        <v>3</v>
      </c>
      <c r="Q156" t="str">
        <f t="shared" si="3"/>
        <v>134</v>
      </c>
      <c r="R156" t="s">
        <v>22</v>
      </c>
      <c r="X156" t="s">
        <v>284</v>
      </c>
      <c r="Y156" t="s">
        <v>276</v>
      </c>
      <c r="BG156" t="s">
        <v>22</v>
      </c>
      <c r="BH156">
        <v>784</v>
      </c>
      <c r="BI156">
        <f>($BH$180-$BH$177)/200</f>
        <v>0.09</v>
      </c>
    </row>
    <row r="157" spans="1:61" x14ac:dyDescent="0.25">
      <c r="A157">
        <v>156</v>
      </c>
      <c r="F157">
        <v>76.634729000000007</v>
      </c>
      <c r="G157" s="2">
        <v>3</v>
      </c>
      <c r="H157">
        <v>77.654307000000003</v>
      </c>
      <c r="I157" s="5">
        <v>4</v>
      </c>
      <c r="P157">
        <v>2</v>
      </c>
      <c r="Q157" t="str">
        <f t="shared" si="3"/>
        <v>34</v>
      </c>
      <c r="R157">
        <v>2</v>
      </c>
      <c r="X157" t="s">
        <v>284</v>
      </c>
      <c r="Y157" t="s">
        <v>277</v>
      </c>
      <c r="AB157" t="s">
        <v>283</v>
      </c>
      <c r="AC157" t="str">
        <f>CONCATENATE($R157,$R158,$R159,$R160)</f>
        <v>2341</v>
      </c>
      <c r="BG157">
        <v>2</v>
      </c>
      <c r="BH157">
        <v>785</v>
      </c>
      <c r="BI157">
        <f>($BH$181-$BH$178)/200</f>
        <v>7.4999999999999997E-2</v>
      </c>
    </row>
    <row r="158" spans="1:61" x14ac:dyDescent="0.25">
      <c r="A158">
        <v>157</v>
      </c>
      <c r="F158">
        <v>76.573918000000006</v>
      </c>
      <c r="G158" s="2">
        <v>3</v>
      </c>
      <c r="H158">
        <v>77.706976000000012</v>
      </c>
      <c r="I158" s="5">
        <v>4</v>
      </c>
      <c r="P158">
        <v>2</v>
      </c>
      <c r="Q158" t="str">
        <f t="shared" si="3"/>
        <v>34</v>
      </c>
      <c r="R158">
        <v>3</v>
      </c>
      <c r="X158" t="s">
        <v>281</v>
      </c>
      <c r="Y158" t="s">
        <v>278</v>
      </c>
      <c r="BG158">
        <v>3</v>
      </c>
      <c r="BH158">
        <v>789</v>
      </c>
      <c r="BI158">
        <f>($BH$182-$BH$179)/200</f>
        <v>0.11</v>
      </c>
    </row>
    <row r="159" spans="1:61" x14ac:dyDescent="0.25">
      <c r="A159">
        <v>158</v>
      </c>
      <c r="F159">
        <v>76.511302000000001</v>
      </c>
      <c r="G159" s="2">
        <v>3</v>
      </c>
      <c r="H159">
        <v>77.715222000000011</v>
      </c>
      <c r="I159" s="5">
        <v>4</v>
      </c>
      <c r="P159">
        <v>2</v>
      </c>
      <c r="Q159" t="str">
        <f t="shared" si="3"/>
        <v>34</v>
      </c>
      <c r="R159">
        <v>4</v>
      </c>
      <c r="X159" t="s">
        <v>283</v>
      </c>
      <c r="Y159" t="s">
        <v>273</v>
      </c>
      <c r="BG159">
        <v>4</v>
      </c>
      <c r="BH159">
        <v>799</v>
      </c>
      <c r="BI159">
        <f>($BH$183-$BH$180)/200</f>
        <v>0.06</v>
      </c>
    </row>
    <row r="160" spans="1:61" x14ac:dyDescent="0.25">
      <c r="A160">
        <v>159</v>
      </c>
      <c r="F160">
        <v>76.53717300000001</v>
      </c>
      <c r="G160" s="2">
        <v>3</v>
      </c>
      <c r="H160">
        <v>77.696719999999999</v>
      </c>
      <c r="I160" s="5">
        <v>4</v>
      </c>
      <c r="P160">
        <v>2</v>
      </c>
      <c r="Q160" t="str">
        <f t="shared" si="3"/>
        <v>34</v>
      </c>
      <c r="R160">
        <v>1</v>
      </c>
      <c r="X160" t="s">
        <v>283</v>
      </c>
      <c r="Y160" t="s">
        <v>270</v>
      </c>
      <c r="BG160">
        <v>1</v>
      </c>
      <c r="BH160">
        <v>803</v>
      </c>
      <c r="BI160">
        <f>($BH$184-$BH$181)/200</f>
        <v>8.5000000000000006E-2</v>
      </c>
    </row>
    <row r="161" spans="1:61" x14ac:dyDescent="0.25">
      <c r="A161">
        <v>160</v>
      </c>
      <c r="F161">
        <v>76.616280000000003</v>
      </c>
      <c r="G161" s="2">
        <v>3</v>
      </c>
      <c r="H161">
        <v>77.678013000000007</v>
      </c>
      <c r="I161" s="5">
        <v>4</v>
      </c>
      <c r="P161">
        <v>2</v>
      </c>
      <c r="Q161" t="str">
        <f t="shared" si="3"/>
        <v>34</v>
      </c>
      <c r="R161">
        <v>2</v>
      </c>
      <c r="X161" t="s">
        <v>283</v>
      </c>
      <c r="Y161" t="s">
        <v>271</v>
      </c>
      <c r="AB161" t="s">
        <v>283</v>
      </c>
      <c r="AC161" t="str">
        <f>CONCATENATE($R161,$R162,$R163,$R164)</f>
        <v>2341</v>
      </c>
      <c r="BG161">
        <v>2</v>
      </c>
      <c r="BH161">
        <v>816</v>
      </c>
      <c r="BI161">
        <f>($BH$185-$BH$182)/200</f>
        <v>7.0000000000000007E-2</v>
      </c>
    </row>
    <row r="162" spans="1:61" x14ac:dyDescent="0.25">
      <c r="A162">
        <v>161</v>
      </c>
      <c r="F162">
        <v>76.601335000000006</v>
      </c>
      <c r="G162" s="2">
        <v>3</v>
      </c>
      <c r="H162">
        <v>77.659615000000002</v>
      </c>
      <c r="I162" s="5">
        <v>4</v>
      </c>
      <c r="P162">
        <v>2</v>
      </c>
      <c r="Q162" t="str">
        <f t="shared" si="3"/>
        <v>34</v>
      </c>
      <c r="R162">
        <v>3</v>
      </c>
      <c r="X162" t="s">
        <v>283</v>
      </c>
      <c r="Y162" t="s">
        <v>272</v>
      </c>
      <c r="BG162">
        <v>3</v>
      </c>
      <c r="BH162">
        <v>818</v>
      </c>
      <c r="BI162">
        <f>($BH$186-$BH$183)/200</f>
        <v>0.1</v>
      </c>
    </row>
    <row r="163" spans="1:61" x14ac:dyDescent="0.25">
      <c r="A163">
        <v>162</v>
      </c>
      <c r="D163">
        <v>60.957786000000006</v>
      </c>
      <c r="E163" s="3">
        <v>2</v>
      </c>
      <c r="F163">
        <v>76.660909000000004</v>
      </c>
      <c r="G163" s="2">
        <v>3</v>
      </c>
      <c r="H163">
        <v>77.700379000000012</v>
      </c>
      <c r="I163" s="5">
        <v>4</v>
      </c>
      <c r="P163">
        <v>3</v>
      </c>
      <c r="Q163" t="str">
        <f t="shared" si="3"/>
        <v>234</v>
      </c>
      <c r="R163">
        <v>4</v>
      </c>
      <c r="X163" t="s">
        <v>283</v>
      </c>
      <c r="Y163" t="s">
        <v>273</v>
      </c>
      <c r="BG163">
        <v>4</v>
      </c>
      <c r="BH163">
        <v>825</v>
      </c>
      <c r="BI163">
        <f>($BH$187-$BH$184)/200</f>
        <v>7.0000000000000007E-2</v>
      </c>
    </row>
    <row r="164" spans="1:61" x14ac:dyDescent="0.25">
      <c r="A164">
        <v>163</v>
      </c>
      <c r="D164">
        <v>60.94757400000001</v>
      </c>
      <c r="E164" s="3">
        <v>2</v>
      </c>
      <c r="F164">
        <v>76.660909000000004</v>
      </c>
      <c r="G164" s="2">
        <v>3</v>
      </c>
      <c r="P164">
        <v>2</v>
      </c>
      <c r="Q164" t="str">
        <f t="shared" si="3"/>
        <v>23</v>
      </c>
      <c r="R164">
        <v>1</v>
      </c>
      <c r="X164" t="s">
        <v>283</v>
      </c>
      <c r="Y164" t="s">
        <v>270</v>
      </c>
      <c r="BG164">
        <v>1</v>
      </c>
      <c r="BH164">
        <v>833</v>
      </c>
      <c r="BI164">
        <f>($BH$188-$BH$185)/200</f>
        <v>7.4999999999999997E-2</v>
      </c>
    </row>
    <row r="165" spans="1:61" x14ac:dyDescent="0.25">
      <c r="A165">
        <v>164</v>
      </c>
      <c r="D165">
        <v>60.966999000000008</v>
      </c>
      <c r="E165" s="3">
        <v>2</v>
      </c>
      <c r="P165">
        <v>1</v>
      </c>
      <c r="Q165" t="str">
        <f t="shared" si="3"/>
        <v>2</v>
      </c>
      <c r="R165">
        <v>2</v>
      </c>
      <c r="X165" t="s">
        <v>283</v>
      </c>
      <c r="Y165" t="s">
        <v>271</v>
      </c>
      <c r="AB165" t="s">
        <v>283</v>
      </c>
      <c r="AC165" t="str">
        <f>CONCATENATE($R165,$R166,$R167,$R168)</f>
        <v>2341</v>
      </c>
      <c r="BG165">
        <v>2</v>
      </c>
      <c r="BH165">
        <v>839</v>
      </c>
      <c r="BI165">
        <f>($BH$189-$BH$186)/200</f>
        <v>7.0000000000000007E-2</v>
      </c>
    </row>
    <row r="166" spans="1:61" x14ac:dyDescent="0.25">
      <c r="A166">
        <v>165</v>
      </c>
      <c r="D166">
        <v>60.93610000000001</v>
      </c>
      <c r="E166" s="3">
        <v>2</v>
      </c>
      <c r="P166">
        <v>1</v>
      </c>
      <c r="Q166" t="str">
        <f t="shared" si="3"/>
        <v>2</v>
      </c>
      <c r="R166">
        <v>3</v>
      </c>
      <c r="X166" t="s">
        <v>283</v>
      </c>
      <c r="Y166" t="s">
        <v>272</v>
      </c>
      <c r="BG166">
        <v>3</v>
      </c>
      <c r="BH166">
        <v>844</v>
      </c>
      <c r="BI166">
        <f>($BH$190-$BH$187)/200</f>
        <v>9.5000000000000001E-2</v>
      </c>
    </row>
    <row r="167" spans="1:61" x14ac:dyDescent="0.25">
      <c r="A167">
        <v>166</v>
      </c>
      <c r="D167">
        <v>60.959945000000012</v>
      </c>
      <c r="E167" s="3">
        <v>2</v>
      </c>
      <c r="P167">
        <v>1</v>
      </c>
      <c r="Q167" t="str">
        <f t="shared" si="3"/>
        <v>2</v>
      </c>
      <c r="R167">
        <v>4</v>
      </c>
      <c r="X167" t="s">
        <v>283</v>
      </c>
      <c r="Y167" t="s">
        <v>273</v>
      </c>
      <c r="BG167">
        <v>4</v>
      </c>
      <c r="BH167">
        <v>844</v>
      </c>
      <c r="BI167">
        <f>($BH$191-$BH$188)/200</f>
        <v>7.4999999999999997E-2</v>
      </c>
    </row>
    <row r="168" spans="1:61" x14ac:dyDescent="0.25">
      <c r="A168">
        <v>167</v>
      </c>
      <c r="D168">
        <v>60.964099000000012</v>
      </c>
      <c r="E168" s="3">
        <v>2</v>
      </c>
      <c r="P168">
        <v>1</v>
      </c>
      <c r="Q168" t="str">
        <f t="shared" si="3"/>
        <v>2</v>
      </c>
      <c r="R168">
        <v>1</v>
      </c>
      <c r="X168" t="s">
        <v>283</v>
      </c>
      <c r="Y168" t="s">
        <v>270</v>
      </c>
      <c r="BG168">
        <v>1</v>
      </c>
      <c r="BH168">
        <v>857</v>
      </c>
      <c r="BI168">
        <f>($BH$192-$BH$189)/200</f>
        <v>7.0000000000000007E-2</v>
      </c>
    </row>
    <row r="169" spans="1:61" x14ac:dyDescent="0.25">
      <c r="A169">
        <v>168</v>
      </c>
      <c r="B169">
        <v>55.058788000000007</v>
      </c>
      <c r="C169" s="4">
        <v>1</v>
      </c>
      <c r="D169">
        <v>60.923683000000011</v>
      </c>
      <c r="E169" s="3">
        <v>2</v>
      </c>
      <c r="P169">
        <v>2</v>
      </c>
      <c r="Q169" t="str">
        <f t="shared" si="3"/>
        <v>12</v>
      </c>
      <c r="R169">
        <v>2</v>
      </c>
      <c r="X169" t="s">
        <v>283</v>
      </c>
      <c r="Y169" t="s">
        <v>271</v>
      </c>
      <c r="AB169" t="s">
        <v>283</v>
      </c>
      <c r="AC169" t="str">
        <f>CONCATENATE($R169,$R170,$R171,$R172)</f>
        <v>2341</v>
      </c>
      <c r="BG169">
        <v>2</v>
      </c>
      <c r="BH169">
        <v>860</v>
      </c>
      <c r="BI169">
        <f>($BH$193-$BH$190)/200</f>
        <v>7.4999999999999997E-2</v>
      </c>
    </row>
    <row r="170" spans="1:61" x14ac:dyDescent="0.25">
      <c r="A170">
        <v>169</v>
      </c>
      <c r="B170">
        <v>55.02326200000001</v>
      </c>
      <c r="C170" s="4">
        <v>1</v>
      </c>
      <c r="D170">
        <v>60.940734000000006</v>
      </c>
      <c r="E170" s="3">
        <v>2</v>
      </c>
      <c r="P170">
        <v>2</v>
      </c>
      <c r="Q170" t="str">
        <f t="shared" si="3"/>
        <v>12</v>
      </c>
      <c r="R170">
        <v>3</v>
      </c>
      <c r="X170" t="s">
        <v>283</v>
      </c>
      <c r="Y170" t="s">
        <v>272</v>
      </c>
      <c r="BG170">
        <v>3</v>
      </c>
      <c r="BH170">
        <v>866</v>
      </c>
      <c r="BI170">
        <f>($BH$194-$BH$191)/200</f>
        <v>0.105</v>
      </c>
    </row>
    <row r="171" spans="1:61" x14ac:dyDescent="0.25">
      <c r="A171">
        <v>170</v>
      </c>
      <c r="B171">
        <v>55.046630000000007</v>
      </c>
      <c r="C171" s="4">
        <v>1</v>
      </c>
      <c r="D171">
        <v>60.973262000000005</v>
      </c>
      <c r="E171" s="3">
        <v>2</v>
      </c>
      <c r="P171">
        <v>2</v>
      </c>
      <c r="Q171" t="str">
        <f t="shared" si="3"/>
        <v>12</v>
      </c>
      <c r="R171">
        <v>4</v>
      </c>
      <c r="X171" t="s">
        <v>283</v>
      </c>
      <c r="Y171" t="s">
        <v>273</v>
      </c>
      <c r="BG171">
        <v>4</v>
      </c>
      <c r="BH171">
        <v>866</v>
      </c>
      <c r="BI171">
        <f>($BH$195-$BH$192)/200</f>
        <v>0.105</v>
      </c>
    </row>
    <row r="172" spans="1:61" x14ac:dyDescent="0.25">
      <c r="A172">
        <v>171</v>
      </c>
      <c r="B172">
        <v>55.05631600000001</v>
      </c>
      <c r="C172" s="4">
        <v>1</v>
      </c>
      <c r="D172">
        <v>60.957786000000006</v>
      </c>
      <c r="E172" s="3">
        <v>2</v>
      </c>
      <c r="P172">
        <v>2</v>
      </c>
      <c r="Q172" t="str">
        <f t="shared" si="3"/>
        <v>12</v>
      </c>
      <c r="R172">
        <v>1</v>
      </c>
      <c r="BG172">
        <v>1</v>
      </c>
      <c r="BH172">
        <v>875</v>
      </c>
    </row>
    <row r="173" spans="1:61" x14ac:dyDescent="0.25">
      <c r="A173">
        <v>172</v>
      </c>
      <c r="B173">
        <v>55.068733000000009</v>
      </c>
      <c r="C173" s="4">
        <v>1</v>
      </c>
      <c r="P173">
        <v>1</v>
      </c>
      <c r="Q173" t="str">
        <f t="shared" si="3"/>
        <v>1</v>
      </c>
      <c r="R173">
        <v>2</v>
      </c>
      <c r="AB173" t="s">
        <v>283</v>
      </c>
      <c r="AC173" t="str">
        <f>CONCATENATE($R173,$R174,$R175,$R176)</f>
        <v>2341</v>
      </c>
      <c r="BG173">
        <v>2</v>
      </c>
      <c r="BH173">
        <v>880</v>
      </c>
    </row>
    <row r="174" spans="1:61" x14ac:dyDescent="0.25">
      <c r="A174">
        <v>173</v>
      </c>
      <c r="B174">
        <v>55.070999000000008</v>
      </c>
      <c r="C174" s="4">
        <v>1</v>
      </c>
      <c r="P174">
        <v>1</v>
      </c>
      <c r="Q174" t="str">
        <f t="shared" si="3"/>
        <v>1</v>
      </c>
      <c r="R174">
        <v>3</v>
      </c>
      <c r="BG174">
        <v>3</v>
      </c>
      <c r="BH174">
        <v>886</v>
      </c>
    </row>
    <row r="175" spans="1:61" x14ac:dyDescent="0.25">
      <c r="A175">
        <v>174</v>
      </c>
      <c r="B175">
        <v>55.084156000000007</v>
      </c>
      <c r="C175" s="4">
        <v>1</v>
      </c>
      <c r="P175">
        <v>1</v>
      </c>
      <c r="Q175" t="str">
        <f t="shared" si="3"/>
        <v>1</v>
      </c>
      <c r="R175">
        <v>4</v>
      </c>
      <c r="BG175">
        <v>4</v>
      </c>
      <c r="BH175">
        <v>887</v>
      </c>
    </row>
    <row r="176" spans="1:61" x14ac:dyDescent="0.25">
      <c r="A176">
        <v>175</v>
      </c>
      <c r="B176">
        <v>55.105472000000006</v>
      </c>
      <c r="C176" s="4">
        <v>1</v>
      </c>
      <c r="H176">
        <v>55.367786000000009</v>
      </c>
      <c r="I176" s="5">
        <v>4</v>
      </c>
      <c r="P176">
        <v>2</v>
      </c>
      <c r="Q176" t="str">
        <f t="shared" si="3"/>
        <v>14</v>
      </c>
      <c r="R176">
        <v>1</v>
      </c>
      <c r="BG176">
        <v>1</v>
      </c>
      <c r="BH176">
        <v>895</v>
      </c>
    </row>
    <row r="177" spans="1:60" x14ac:dyDescent="0.25">
      <c r="A177">
        <v>176</v>
      </c>
      <c r="B177">
        <v>55.058788000000007</v>
      </c>
      <c r="C177" s="4">
        <v>1</v>
      </c>
      <c r="H177">
        <v>55.364578000000009</v>
      </c>
      <c r="I177" s="5">
        <v>4</v>
      </c>
      <c r="P177">
        <v>2</v>
      </c>
      <c r="Q177" t="str">
        <f t="shared" si="3"/>
        <v>14</v>
      </c>
      <c r="R177">
        <v>2</v>
      </c>
      <c r="AB177" t="s">
        <v>284</v>
      </c>
      <c r="AC177" t="str">
        <f>CONCATENATE($R177,$R178,$R179,$R180)</f>
        <v>2431</v>
      </c>
      <c r="BG177">
        <v>2</v>
      </c>
      <c r="BH177">
        <v>900</v>
      </c>
    </row>
    <row r="178" spans="1:60" x14ac:dyDescent="0.25">
      <c r="A178">
        <v>177</v>
      </c>
      <c r="F178">
        <v>53.662315000000007</v>
      </c>
      <c r="G178" s="2">
        <v>3</v>
      </c>
      <c r="H178">
        <v>55.365470000000009</v>
      </c>
      <c r="I178" s="5">
        <v>4</v>
      </c>
      <c r="P178">
        <v>2</v>
      </c>
      <c r="Q178" t="str">
        <f t="shared" si="3"/>
        <v>34</v>
      </c>
      <c r="R178">
        <v>4</v>
      </c>
      <c r="BG178">
        <v>4</v>
      </c>
      <c r="BH178">
        <v>906</v>
      </c>
    </row>
    <row r="179" spans="1:60" x14ac:dyDescent="0.25">
      <c r="A179">
        <v>178</v>
      </c>
      <c r="F179">
        <v>53.716842000000007</v>
      </c>
      <c r="G179" s="2">
        <v>3</v>
      </c>
      <c r="H179">
        <v>55.365890000000007</v>
      </c>
      <c r="I179" s="5">
        <v>4</v>
      </c>
      <c r="P179">
        <v>2</v>
      </c>
      <c r="Q179" t="str">
        <f t="shared" si="3"/>
        <v>34</v>
      </c>
      <c r="R179">
        <v>3</v>
      </c>
      <c r="BG179">
        <v>3</v>
      </c>
      <c r="BH179">
        <v>907</v>
      </c>
    </row>
    <row r="180" spans="1:60" x14ac:dyDescent="0.25">
      <c r="A180">
        <v>179</v>
      </c>
      <c r="F180">
        <v>53.68131600000001</v>
      </c>
      <c r="G180" s="2">
        <v>3</v>
      </c>
      <c r="H180">
        <v>55.359786000000007</v>
      </c>
      <c r="I180" s="5">
        <v>4</v>
      </c>
      <c r="P180">
        <v>2</v>
      </c>
      <c r="Q180" t="str">
        <f t="shared" si="3"/>
        <v>34</v>
      </c>
      <c r="R180">
        <v>1</v>
      </c>
      <c r="BG180">
        <v>1</v>
      </c>
      <c r="BH180">
        <v>918</v>
      </c>
    </row>
    <row r="181" spans="1:60" x14ac:dyDescent="0.25">
      <c r="A181">
        <v>180</v>
      </c>
      <c r="F181">
        <v>53.681736000000008</v>
      </c>
      <c r="G181" s="2">
        <v>3</v>
      </c>
      <c r="H181">
        <v>55.342575000000011</v>
      </c>
      <c r="I181" s="5">
        <v>4</v>
      </c>
      <c r="P181">
        <v>2</v>
      </c>
      <c r="Q181" t="str">
        <f t="shared" si="3"/>
        <v>34</v>
      </c>
      <c r="R181">
        <v>2</v>
      </c>
      <c r="AB181" t="s">
        <v>283</v>
      </c>
      <c r="AC181" t="str">
        <f>CONCATENATE($R181,$R182,$R183,$R184)</f>
        <v>2341</v>
      </c>
      <c r="BG181">
        <v>2</v>
      </c>
      <c r="BH181">
        <v>921</v>
      </c>
    </row>
    <row r="182" spans="1:60" x14ac:dyDescent="0.25">
      <c r="A182">
        <v>181</v>
      </c>
      <c r="F182">
        <v>53.680313000000005</v>
      </c>
      <c r="G182" s="2">
        <v>3</v>
      </c>
      <c r="H182">
        <v>55.383575000000008</v>
      </c>
      <c r="I182" s="5">
        <v>4</v>
      </c>
      <c r="P182">
        <v>2</v>
      </c>
      <c r="Q182" t="str">
        <f t="shared" si="3"/>
        <v>34</v>
      </c>
      <c r="R182">
        <v>3</v>
      </c>
      <c r="BG182">
        <v>3</v>
      </c>
      <c r="BH182">
        <v>929</v>
      </c>
    </row>
    <row r="183" spans="1:60" x14ac:dyDescent="0.25">
      <c r="A183">
        <v>182</v>
      </c>
      <c r="F183">
        <v>53.712001000000008</v>
      </c>
      <c r="G183" s="2">
        <v>3</v>
      </c>
      <c r="H183">
        <v>55.36742000000001</v>
      </c>
      <c r="I183" s="5">
        <v>4</v>
      </c>
      <c r="P183">
        <v>2</v>
      </c>
      <c r="Q183" t="str">
        <f t="shared" si="3"/>
        <v>34</v>
      </c>
      <c r="R183">
        <v>4</v>
      </c>
      <c r="BG183">
        <v>4</v>
      </c>
      <c r="BH183">
        <v>930</v>
      </c>
    </row>
    <row r="184" spans="1:60" x14ac:dyDescent="0.25">
      <c r="A184">
        <v>183</v>
      </c>
      <c r="D184">
        <v>37.29873400000001</v>
      </c>
      <c r="E184" s="3">
        <v>2</v>
      </c>
      <c r="F184">
        <v>53.687683000000007</v>
      </c>
      <c r="G184" s="2">
        <v>3</v>
      </c>
      <c r="H184">
        <v>55.367786000000009</v>
      </c>
      <c r="I184" s="5">
        <v>4</v>
      </c>
      <c r="P184">
        <v>3</v>
      </c>
      <c r="Q184" t="str">
        <f t="shared" si="3"/>
        <v>234</v>
      </c>
      <c r="R184">
        <v>1</v>
      </c>
      <c r="BG184">
        <v>1</v>
      </c>
      <c r="BH184">
        <v>938</v>
      </c>
    </row>
    <row r="185" spans="1:60" x14ac:dyDescent="0.25">
      <c r="A185">
        <v>184</v>
      </c>
      <c r="D185">
        <v>37.380262000000009</v>
      </c>
      <c r="E185" s="3">
        <v>2</v>
      </c>
      <c r="F185">
        <v>53.660526000000011</v>
      </c>
      <c r="G185" s="2">
        <v>3</v>
      </c>
      <c r="H185">
        <v>55.367786000000009</v>
      </c>
      <c r="I185" s="5">
        <v>4</v>
      </c>
      <c r="P185">
        <v>3</v>
      </c>
      <c r="Q185" t="str">
        <f t="shared" si="3"/>
        <v>234</v>
      </c>
      <c r="R185">
        <v>2</v>
      </c>
      <c r="AB185" t="s">
        <v>283</v>
      </c>
      <c r="AC185" t="str">
        <f>CONCATENATE($R185,$R186,$R187,$R188)</f>
        <v>2341</v>
      </c>
      <c r="BG185">
        <v>2</v>
      </c>
      <c r="BH185">
        <v>943</v>
      </c>
    </row>
    <row r="186" spans="1:60" x14ac:dyDescent="0.25">
      <c r="A186">
        <v>185</v>
      </c>
      <c r="D186">
        <v>37.368207000000012</v>
      </c>
      <c r="E186" s="3">
        <v>2</v>
      </c>
      <c r="F186">
        <v>53.662315000000007</v>
      </c>
      <c r="G186" s="2">
        <v>3</v>
      </c>
      <c r="P186">
        <v>2</v>
      </c>
      <c r="Q186" t="str">
        <f t="shared" si="3"/>
        <v>23</v>
      </c>
      <c r="R186">
        <v>3</v>
      </c>
      <c r="BG186">
        <v>3</v>
      </c>
      <c r="BH186">
        <v>950</v>
      </c>
    </row>
    <row r="187" spans="1:60" x14ac:dyDescent="0.25">
      <c r="A187">
        <v>186</v>
      </c>
      <c r="D187">
        <v>37.389789000000007</v>
      </c>
      <c r="E187" s="3">
        <v>2</v>
      </c>
      <c r="P187">
        <v>1</v>
      </c>
      <c r="Q187" t="str">
        <f t="shared" si="3"/>
        <v>2</v>
      </c>
      <c r="R187">
        <v>4</v>
      </c>
      <c r="BG187">
        <v>4</v>
      </c>
      <c r="BH187">
        <v>952</v>
      </c>
    </row>
    <row r="188" spans="1:60" x14ac:dyDescent="0.25">
      <c r="A188">
        <v>187</v>
      </c>
      <c r="D188">
        <v>37.386894000000012</v>
      </c>
      <c r="E188" s="3">
        <v>2</v>
      </c>
      <c r="P188">
        <v>1</v>
      </c>
      <c r="Q188" t="str">
        <f t="shared" si="3"/>
        <v>2</v>
      </c>
      <c r="R188">
        <v>1</v>
      </c>
      <c r="BG188">
        <v>1</v>
      </c>
      <c r="BH188">
        <v>958</v>
      </c>
    </row>
    <row r="189" spans="1:60" x14ac:dyDescent="0.25">
      <c r="A189">
        <v>188</v>
      </c>
      <c r="B189">
        <v>30.908105000000006</v>
      </c>
      <c r="C189" s="4">
        <v>1</v>
      </c>
      <c r="D189">
        <v>37.344158000000007</v>
      </c>
      <c r="E189" s="3">
        <v>2</v>
      </c>
      <c r="P189">
        <v>2</v>
      </c>
      <c r="Q189" t="str">
        <f t="shared" si="3"/>
        <v>12</v>
      </c>
      <c r="R189">
        <v>2</v>
      </c>
      <c r="AB189" t="s">
        <v>283</v>
      </c>
      <c r="AC189" t="str">
        <f>CONCATENATE($R189,$R190,$R191,$R192)</f>
        <v>2341</v>
      </c>
      <c r="BG189">
        <v>2</v>
      </c>
      <c r="BH189">
        <v>964</v>
      </c>
    </row>
    <row r="190" spans="1:60" x14ac:dyDescent="0.25">
      <c r="A190">
        <v>189</v>
      </c>
      <c r="B190">
        <v>30.932210000000012</v>
      </c>
      <c r="C190" s="4">
        <v>1</v>
      </c>
      <c r="D190">
        <v>37.36341800000001</v>
      </c>
      <c r="E190" s="3">
        <v>2</v>
      </c>
      <c r="P190">
        <v>2</v>
      </c>
      <c r="Q190" t="str">
        <f t="shared" si="3"/>
        <v>12</v>
      </c>
      <c r="R190">
        <v>3</v>
      </c>
      <c r="BG190">
        <v>3</v>
      </c>
      <c r="BH190">
        <v>971</v>
      </c>
    </row>
    <row r="191" spans="1:60" x14ac:dyDescent="0.25">
      <c r="A191">
        <v>190</v>
      </c>
      <c r="B191">
        <v>30.914367000000013</v>
      </c>
      <c r="C191" s="4">
        <v>1</v>
      </c>
      <c r="D191">
        <v>37.341421000000011</v>
      </c>
      <c r="E191" s="3">
        <v>2</v>
      </c>
      <c r="P191">
        <v>2</v>
      </c>
      <c r="Q191" t="str">
        <f t="shared" si="3"/>
        <v>12</v>
      </c>
      <c r="R191">
        <v>4</v>
      </c>
      <c r="BG191">
        <v>4</v>
      </c>
      <c r="BH191">
        <v>973</v>
      </c>
    </row>
    <row r="192" spans="1:60" x14ac:dyDescent="0.25">
      <c r="A192">
        <v>191</v>
      </c>
      <c r="B192">
        <v>30.954051000000007</v>
      </c>
      <c r="C192" s="4">
        <v>1</v>
      </c>
      <c r="D192">
        <v>37.29873400000001</v>
      </c>
      <c r="E192" s="3">
        <v>2</v>
      </c>
      <c r="P192">
        <v>2</v>
      </c>
      <c r="Q192" t="str">
        <f t="shared" si="3"/>
        <v>12</v>
      </c>
      <c r="R192">
        <v>1</v>
      </c>
      <c r="BG192">
        <v>1</v>
      </c>
      <c r="BH192">
        <v>978</v>
      </c>
    </row>
    <row r="193" spans="1:60" x14ac:dyDescent="0.25">
      <c r="A193">
        <v>192</v>
      </c>
      <c r="B193">
        <v>30.958316000000011</v>
      </c>
      <c r="C193" s="4">
        <v>1</v>
      </c>
      <c r="P193">
        <v>1</v>
      </c>
      <c r="Q193" t="str">
        <f t="shared" si="3"/>
        <v>1</v>
      </c>
      <c r="R193">
        <v>2</v>
      </c>
      <c r="BG193">
        <v>2</v>
      </c>
      <c r="BH193">
        <v>986</v>
      </c>
    </row>
    <row r="194" spans="1:60" x14ac:dyDescent="0.25">
      <c r="A194">
        <v>193</v>
      </c>
      <c r="B194">
        <v>30.912734000000007</v>
      </c>
      <c r="C194" s="4">
        <v>1</v>
      </c>
      <c r="P194">
        <v>1</v>
      </c>
      <c r="Q194" t="str">
        <f t="shared" ref="Q194:Q257" si="4">CONCATENATE(C194,E194,G194,I194)</f>
        <v>1</v>
      </c>
      <c r="R194">
        <v>3</v>
      </c>
      <c r="BG194">
        <v>3</v>
      </c>
      <c r="BH194">
        <v>994</v>
      </c>
    </row>
    <row r="195" spans="1:60" x14ac:dyDescent="0.25">
      <c r="A195">
        <v>194</v>
      </c>
      <c r="B195">
        <v>30.897577000000013</v>
      </c>
      <c r="C195" s="4">
        <v>1</v>
      </c>
      <c r="P195">
        <v>1</v>
      </c>
      <c r="Q195" t="str">
        <f t="shared" si="4"/>
        <v>1</v>
      </c>
      <c r="R195">
        <v>4</v>
      </c>
      <c r="BG195">
        <v>4</v>
      </c>
      <c r="BH195">
        <v>999</v>
      </c>
    </row>
    <row r="196" spans="1:60" x14ac:dyDescent="0.25">
      <c r="A196">
        <v>195</v>
      </c>
      <c r="B196">
        <v>30.92584200000001</v>
      </c>
      <c r="C196" s="4">
        <v>1</v>
      </c>
      <c r="P196">
        <v>1</v>
      </c>
      <c r="Q196" t="str">
        <f t="shared" si="4"/>
        <v>1</v>
      </c>
      <c r="R196" t="s">
        <v>22</v>
      </c>
      <c r="BG196" t="s">
        <v>22</v>
      </c>
      <c r="BH196">
        <v>1004</v>
      </c>
    </row>
    <row r="197" spans="1:60" x14ac:dyDescent="0.25">
      <c r="A197">
        <v>196</v>
      </c>
      <c r="B197">
        <v>30.981842000000007</v>
      </c>
      <c r="C197" s="4">
        <v>1</v>
      </c>
      <c r="P197">
        <v>1</v>
      </c>
      <c r="Q197" t="str">
        <f t="shared" si="4"/>
        <v>1</v>
      </c>
    </row>
    <row r="198" spans="1:60" x14ac:dyDescent="0.25">
      <c r="A198">
        <v>197</v>
      </c>
      <c r="B198">
        <v>30.908105000000006</v>
      </c>
      <c r="C198" s="4">
        <v>1</v>
      </c>
      <c r="P198">
        <v>1</v>
      </c>
      <c r="Q198" t="str">
        <f t="shared" si="4"/>
        <v>1</v>
      </c>
    </row>
    <row r="199" spans="1:60" x14ac:dyDescent="0.25">
      <c r="A199">
        <v>198</v>
      </c>
      <c r="H199">
        <v>30.219314000000011</v>
      </c>
      <c r="I199" s="5">
        <v>4</v>
      </c>
      <c r="P199">
        <v>1</v>
      </c>
      <c r="Q199" t="str">
        <f t="shared" si="4"/>
        <v>4</v>
      </c>
    </row>
    <row r="200" spans="1:60" x14ac:dyDescent="0.25">
      <c r="A200">
        <v>199</v>
      </c>
      <c r="H200">
        <v>30.239999000000012</v>
      </c>
      <c r="I200" s="5">
        <v>4</v>
      </c>
      <c r="P200">
        <v>1</v>
      </c>
      <c r="Q200" t="str">
        <f t="shared" si="4"/>
        <v>4</v>
      </c>
    </row>
    <row r="201" spans="1:60" x14ac:dyDescent="0.25">
      <c r="A201">
        <v>200</v>
      </c>
      <c r="F201">
        <v>28.759841000000009</v>
      </c>
      <c r="G201" s="2">
        <v>3</v>
      </c>
      <c r="H201">
        <v>30.201053000000009</v>
      </c>
      <c r="I201" s="5">
        <v>4</v>
      </c>
      <c r="P201">
        <v>2</v>
      </c>
      <c r="Q201" t="str">
        <f t="shared" si="4"/>
        <v>34</v>
      </c>
    </row>
    <row r="202" spans="1:60" x14ac:dyDescent="0.25">
      <c r="A202">
        <v>201</v>
      </c>
      <c r="F202">
        <v>28.736158000000003</v>
      </c>
      <c r="G202" s="2">
        <v>3</v>
      </c>
      <c r="H202">
        <v>30.18073600000001</v>
      </c>
      <c r="I202" s="5">
        <v>4</v>
      </c>
      <c r="P202">
        <v>2</v>
      </c>
      <c r="Q202" t="str">
        <f t="shared" si="4"/>
        <v>34</v>
      </c>
    </row>
    <row r="203" spans="1:60" x14ac:dyDescent="0.25">
      <c r="A203">
        <v>202</v>
      </c>
      <c r="F203">
        <v>28.767999000000003</v>
      </c>
      <c r="G203" s="2">
        <v>3</v>
      </c>
      <c r="H203">
        <v>30.179525000000012</v>
      </c>
      <c r="I203" s="5">
        <v>4</v>
      </c>
      <c r="P203">
        <v>2</v>
      </c>
      <c r="Q203" t="str">
        <f t="shared" si="4"/>
        <v>34</v>
      </c>
    </row>
    <row r="204" spans="1:60" x14ac:dyDescent="0.25">
      <c r="A204">
        <v>203</v>
      </c>
      <c r="F204">
        <v>28.762474000000012</v>
      </c>
      <c r="G204" s="2">
        <v>3</v>
      </c>
      <c r="H204">
        <v>30.171472000000009</v>
      </c>
      <c r="I204" s="5">
        <v>4</v>
      </c>
      <c r="P204">
        <v>2</v>
      </c>
      <c r="Q204" t="str">
        <f t="shared" si="4"/>
        <v>34</v>
      </c>
    </row>
    <row r="205" spans="1:60" x14ac:dyDescent="0.25">
      <c r="A205">
        <v>204</v>
      </c>
      <c r="D205">
        <v>16.37610500000001</v>
      </c>
      <c r="E205" s="3">
        <v>2</v>
      </c>
      <c r="F205">
        <v>28.738895000000007</v>
      </c>
      <c r="G205" s="2">
        <v>3</v>
      </c>
      <c r="H205">
        <v>30.170104000000009</v>
      </c>
      <c r="I205" s="5">
        <v>4</v>
      </c>
      <c r="P205">
        <v>3</v>
      </c>
      <c r="Q205" t="str">
        <f t="shared" si="4"/>
        <v>234</v>
      </c>
    </row>
    <row r="206" spans="1:60" x14ac:dyDescent="0.25">
      <c r="A206">
        <v>205</v>
      </c>
      <c r="D206">
        <v>16.37610500000001</v>
      </c>
      <c r="E206" s="3">
        <v>2</v>
      </c>
      <c r="F206">
        <v>28.684263000000009</v>
      </c>
      <c r="G206" s="2">
        <v>3</v>
      </c>
      <c r="H206">
        <v>30.140262000000007</v>
      </c>
      <c r="I206" s="5">
        <v>4</v>
      </c>
      <c r="P206">
        <v>3</v>
      </c>
      <c r="Q206" t="str">
        <f t="shared" si="4"/>
        <v>234</v>
      </c>
    </row>
    <row r="207" spans="1:60" x14ac:dyDescent="0.25">
      <c r="A207">
        <v>206</v>
      </c>
      <c r="D207">
        <v>16.37610500000001</v>
      </c>
      <c r="E207" s="3">
        <v>2</v>
      </c>
      <c r="F207">
        <v>28.717420000000004</v>
      </c>
      <c r="G207" s="2">
        <v>3</v>
      </c>
      <c r="H207">
        <v>30.137788000000008</v>
      </c>
      <c r="I207" s="5">
        <v>4</v>
      </c>
      <c r="P207">
        <v>3</v>
      </c>
      <c r="Q207" t="str">
        <f t="shared" si="4"/>
        <v>234</v>
      </c>
    </row>
    <row r="208" spans="1:60" x14ac:dyDescent="0.25">
      <c r="A208">
        <v>207</v>
      </c>
      <c r="D208">
        <v>16.37610500000001</v>
      </c>
      <c r="E208" s="3">
        <v>2</v>
      </c>
      <c r="F208">
        <v>28.711788000000013</v>
      </c>
      <c r="G208" s="2">
        <v>3</v>
      </c>
      <c r="H208">
        <v>30.219314000000011</v>
      </c>
      <c r="I208" s="5">
        <v>4</v>
      </c>
      <c r="P208">
        <v>3</v>
      </c>
      <c r="Q208" t="str">
        <f t="shared" si="4"/>
        <v>234</v>
      </c>
    </row>
    <row r="209" spans="1:17" x14ac:dyDescent="0.25">
      <c r="A209">
        <v>208</v>
      </c>
      <c r="D209">
        <v>16.37610500000001</v>
      </c>
      <c r="E209" s="3">
        <v>2</v>
      </c>
      <c r="F209">
        <v>28.759841000000009</v>
      </c>
      <c r="G209" s="2">
        <v>3</v>
      </c>
      <c r="P209">
        <v>2</v>
      </c>
      <c r="Q209" t="str">
        <f t="shared" si="4"/>
        <v>23</v>
      </c>
    </row>
    <row r="210" spans="1:17" x14ac:dyDescent="0.25">
      <c r="A210">
        <v>209</v>
      </c>
      <c r="D210">
        <v>16.37610500000001</v>
      </c>
      <c r="E210" s="3">
        <v>2</v>
      </c>
      <c r="F210">
        <v>28.759841000000009</v>
      </c>
      <c r="G210" s="2">
        <v>3</v>
      </c>
      <c r="P210">
        <v>2</v>
      </c>
      <c r="Q210" t="str">
        <f t="shared" si="4"/>
        <v>23</v>
      </c>
    </row>
    <row r="211" spans="1:17" x14ac:dyDescent="0.25">
      <c r="A211">
        <v>210</v>
      </c>
      <c r="D211">
        <v>16.37610500000001</v>
      </c>
      <c r="E211" s="3">
        <v>2</v>
      </c>
      <c r="P211">
        <v>1</v>
      </c>
      <c r="Q211" t="str">
        <f t="shared" si="4"/>
        <v>2</v>
      </c>
    </row>
    <row r="212" spans="1:17" x14ac:dyDescent="0.25">
      <c r="A212">
        <v>211</v>
      </c>
      <c r="D212">
        <v>16.37610500000001</v>
      </c>
      <c r="E212" s="3">
        <v>2</v>
      </c>
      <c r="P212">
        <v>1</v>
      </c>
      <c r="Q212" t="str">
        <f t="shared" si="4"/>
        <v>2</v>
      </c>
    </row>
    <row r="213" spans="1:17" x14ac:dyDescent="0.25">
      <c r="A213">
        <v>212</v>
      </c>
      <c r="B213">
        <v>11.311420000000005</v>
      </c>
      <c r="C213" s="4">
        <v>1</v>
      </c>
      <c r="D213">
        <v>16.37610500000001</v>
      </c>
      <c r="E213" s="3">
        <v>2</v>
      </c>
      <c r="P213">
        <v>2</v>
      </c>
      <c r="Q213" t="str">
        <f t="shared" si="4"/>
        <v>12</v>
      </c>
    </row>
    <row r="214" spans="1:17" x14ac:dyDescent="0.25">
      <c r="A214">
        <v>213</v>
      </c>
      <c r="B214">
        <v>11.149841000000009</v>
      </c>
      <c r="C214" s="4">
        <v>1</v>
      </c>
      <c r="D214">
        <v>16.37610500000001</v>
      </c>
      <c r="E214" s="3">
        <v>2</v>
      </c>
      <c r="P214">
        <v>2</v>
      </c>
      <c r="Q214" t="str">
        <f t="shared" si="4"/>
        <v>12</v>
      </c>
    </row>
    <row r="215" spans="1:17" x14ac:dyDescent="0.25">
      <c r="A215">
        <v>214</v>
      </c>
      <c r="B215">
        <v>11.156210000000009</v>
      </c>
      <c r="C215" s="4">
        <v>1</v>
      </c>
      <c r="D215">
        <v>16.37610500000001</v>
      </c>
      <c r="E215" s="3">
        <v>2</v>
      </c>
      <c r="P215">
        <v>2</v>
      </c>
      <c r="Q215" t="str">
        <f t="shared" si="4"/>
        <v>12</v>
      </c>
    </row>
    <row r="216" spans="1:17" x14ac:dyDescent="0.25">
      <c r="A216">
        <v>215</v>
      </c>
      <c r="B216">
        <v>11.086473000000012</v>
      </c>
      <c r="C216" s="4">
        <v>1</v>
      </c>
      <c r="D216">
        <v>16.37610500000001</v>
      </c>
      <c r="E216" s="3">
        <v>2</v>
      </c>
      <c r="P216">
        <v>2</v>
      </c>
      <c r="Q216" t="str">
        <f t="shared" si="4"/>
        <v>12</v>
      </c>
    </row>
    <row r="217" spans="1:17" x14ac:dyDescent="0.25">
      <c r="A217">
        <v>216</v>
      </c>
      <c r="B217">
        <v>11.146525000000011</v>
      </c>
      <c r="C217" s="4">
        <v>1</v>
      </c>
      <c r="P217">
        <v>1</v>
      </c>
      <c r="Q217" t="str">
        <f t="shared" si="4"/>
        <v>1</v>
      </c>
    </row>
    <row r="218" spans="1:17" x14ac:dyDescent="0.25">
      <c r="A218">
        <v>217</v>
      </c>
      <c r="B218">
        <v>11.149841000000009</v>
      </c>
      <c r="C218" s="4">
        <v>1</v>
      </c>
      <c r="J218">
        <v>39.066368000000011</v>
      </c>
      <c r="K218" t="s">
        <v>22</v>
      </c>
      <c r="Q218" t="str">
        <f t="shared" si="4"/>
        <v>1</v>
      </c>
    </row>
    <row r="219" spans="1:17" x14ac:dyDescent="0.25">
      <c r="A219">
        <v>218</v>
      </c>
      <c r="Q219" t="str">
        <f t="shared" si="4"/>
        <v/>
      </c>
    </row>
    <row r="220" spans="1:17" x14ac:dyDescent="0.25">
      <c r="A220">
        <v>219</v>
      </c>
      <c r="J220">
        <v>39.026786000000008</v>
      </c>
      <c r="K220" t="s">
        <v>22</v>
      </c>
      <c r="Q220" t="str">
        <f t="shared" si="4"/>
        <v/>
      </c>
    </row>
    <row r="221" spans="1:17" x14ac:dyDescent="0.25">
      <c r="A221">
        <v>220</v>
      </c>
      <c r="D221">
        <v>43.711475000000007</v>
      </c>
      <c r="E221" s="3">
        <v>2</v>
      </c>
      <c r="P221">
        <v>1</v>
      </c>
      <c r="Q221" t="str">
        <f t="shared" si="4"/>
        <v>2</v>
      </c>
    </row>
    <row r="222" spans="1:17" x14ac:dyDescent="0.25">
      <c r="A222">
        <v>221</v>
      </c>
      <c r="D222">
        <v>43.69010500000001</v>
      </c>
      <c r="E222" s="3">
        <v>2</v>
      </c>
      <c r="P222">
        <v>1</v>
      </c>
      <c r="Q222" t="str">
        <f t="shared" si="4"/>
        <v>2</v>
      </c>
    </row>
    <row r="223" spans="1:17" x14ac:dyDescent="0.25">
      <c r="A223">
        <v>222</v>
      </c>
      <c r="D223">
        <v>43.711841000000007</v>
      </c>
      <c r="E223" s="3">
        <v>2</v>
      </c>
      <c r="P223">
        <v>1</v>
      </c>
      <c r="Q223" t="str">
        <f t="shared" si="4"/>
        <v>2</v>
      </c>
    </row>
    <row r="224" spans="1:17" x14ac:dyDescent="0.25">
      <c r="A224">
        <v>223</v>
      </c>
      <c r="D224">
        <v>43.731418000000005</v>
      </c>
      <c r="E224" s="3">
        <v>2</v>
      </c>
      <c r="P224">
        <v>1</v>
      </c>
      <c r="Q224" t="str">
        <f t="shared" si="4"/>
        <v>2</v>
      </c>
    </row>
    <row r="225" spans="1:17" x14ac:dyDescent="0.25">
      <c r="A225">
        <v>224</v>
      </c>
      <c r="D225">
        <v>43.728736000000005</v>
      </c>
      <c r="E225" s="3">
        <v>2</v>
      </c>
      <c r="P225">
        <v>1</v>
      </c>
      <c r="Q225" t="str">
        <f t="shared" si="4"/>
        <v>2</v>
      </c>
    </row>
    <row r="226" spans="1:17" x14ac:dyDescent="0.25">
      <c r="A226">
        <v>225</v>
      </c>
      <c r="D226">
        <v>43.725788000000009</v>
      </c>
      <c r="E226" s="3">
        <v>2</v>
      </c>
      <c r="P226">
        <v>1</v>
      </c>
      <c r="Q226" t="str">
        <f t="shared" si="4"/>
        <v>2</v>
      </c>
    </row>
    <row r="227" spans="1:17" x14ac:dyDescent="0.25">
      <c r="A227">
        <v>226</v>
      </c>
      <c r="D227">
        <v>43.705577000000005</v>
      </c>
      <c r="E227" s="3">
        <v>2</v>
      </c>
      <c r="P227">
        <v>1</v>
      </c>
      <c r="Q227" t="str">
        <f t="shared" si="4"/>
        <v>2</v>
      </c>
    </row>
    <row r="228" spans="1:17" x14ac:dyDescent="0.25">
      <c r="A228">
        <v>227</v>
      </c>
      <c r="D228">
        <v>43.719421000000011</v>
      </c>
      <c r="E228" s="3">
        <v>2</v>
      </c>
      <c r="P228">
        <v>1</v>
      </c>
      <c r="Q228" t="str">
        <f t="shared" si="4"/>
        <v>2</v>
      </c>
    </row>
    <row r="229" spans="1:17" x14ac:dyDescent="0.25">
      <c r="A229">
        <v>228</v>
      </c>
      <c r="B229">
        <v>51.353786000000007</v>
      </c>
      <c r="C229" s="4">
        <v>1</v>
      </c>
      <c r="D229">
        <v>43.841156000000005</v>
      </c>
      <c r="E229" s="3">
        <v>2</v>
      </c>
      <c r="P229">
        <v>2</v>
      </c>
      <c r="Q229" t="str">
        <f t="shared" si="4"/>
        <v>12</v>
      </c>
    </row>
    <row r="230" spans="1:17" x14ac:dyDescent="0.25">
      <c r="A230">
        <v>229</v>
      </c>
      <c r="B230">
        <v>51.370944000000009</v>
      </c>
      <c r="C230" s="4">
        <v>1</v>
      </c>
      <c r="D230">
        <v>43.841369000000007</v>
      </c>
      <c r="E230" s="3">
        <v>2</v>
      </c>
      <c r="P230">
        <v>2</v>
      </c>
      <c r="Q230" t="str">
        <f t="shared" si="4"/>
        <v>12</v>
      </c>
    </row>
    <row r="231" spans="1:17" x14ac:dyDescent="0.25">
      <c r="A231">
        <v>230</v>
      </c>
      <c r="B231">
        <v>51.382312000000006</v>
      </c>
      <c r="C231" s="4">
        <v>1</v>
      </c>
      <c r="D231">
        <v>43.711475000000007</v>
      </c>
      <c r="E231" s="3">
        <v>2</v>
      </c>
      <c r="P231">
        <v>2</v>
      </c>
      <c r="Q231" t="str">
        <f t="shared" si="4"/>
        <v>12</v>
      </c>
    </row>
    <row r="232" spans="1:17" x14ac:dyDescent="0.25">
      <c r="A232">
        <v>231</v>
      </c>
      <c r="B232">
        <v>51.381313000000006</v>
      </c>
      <c r="C232" s="4">
        <v>1</v>
      </c>
      <c r="P232">
        <v>1</v>
      </c>
      <c r="Q232" t="str">
        <f t="shared" si="4"/>
        <v>1</v>
      </c>
    </row>
    <row r="233" spans="1:17" x14ac:dyDescent="0.25">
      <c r="A233">
        <v>232</v>
      </c>
      <c r="B233">
        <v>51.35683800000001</v>
      </c>
      <c r="C233" s="4">
        <v>1</v>
      </c>
      <c r="P233">
        <v>1</v>
      </c>
      <c r="Q233" t="str">
        <f t="shared" si="4"/>
        <v>1</v>
      </c>
    </row>
    <row r="234" spans="1:17" x14ac:dyDescent="0.25">
      <c r="A234">
        <v>233</v>
      </c>
      <c r="B234">
        <v>51.396945000000009</v>
      </c>
      <c r="C234" s="4">
        <v>1</v>
      </c>
      <c r="P234">
        <v>1</v>
      </c>
      <c r="Q234" t="str">
        <f t="shared" si="4"/>
        <v>1</v>
      </c>
    </row>
    <row r="235" spans="1:17" x14ac:dyDescent="0.25">
      <c r="A235">
        <v>234</v>
      </c>
      <c r="B235">
        <v>51.367103000000007</v>
      </c>
      <c r="C235" s="4">
        <v>1</v>
      </c>
      <c r="H235">
        <v>47.681789000000009</v>
      </c>
      <c r="I235" s="5">
        <v>4</v>
      </c>
      <c r="P235">
        <v>2</v>
      </c>
      <c r="Q235" t="str">
        <f t="shared" si="4"/>
        <v>14</v>
      </c>
    </row>
    <row r="236" spans="1:17" x14ac:dyDescent="0.25">
      <c r="A236">
        <v>235</v>
      </c>
      <c r="B236">
        <v>51.36415800000001</v>
      </c>
      <c r="C236" s="4">
        <v>1</v>
      </c>
      <c r="H236">
        <v>47.680683000000009</v>
      </c>
      <c r="I236" s="5">
        <v>4</v>
      </c>
      <c r="P236">
        <v>2</v>
      </c>
      <c r="Q236" t="str">
        <f t="shared" si="4"/>
        <v>14</v>
      </c>
    </row>
    <row r="237" spans="1:17" x14ac:dyDescent="0.25">
      <c r="A237">
        <v>236</v>
      </c>
      <c r="B237">
        <v>51.346523000000005</v>
      </c>
      <c r="C237" s="4">
        <v>1</v>
      </c>
      <c r="H237">
        <v>47.71047200000001</v>
      </c>
      <c r="I237" s="5">
        <v>4</v>
      </c>
      <c r="P237">
        <v>2</v>
      </c>
      <c r="Q237" t="str">
        <f t="shared" si="4"/>
        <v>14</v>
      </c>
    </row>
    <row r="238" spans="1:17" x14ac:dyDescent="0.25">
      <c r="A238">
        <v>237</v>
      </c>
      <c r="B238">
        <v>51.353786000000007</v>
      </c>
      <c r="C238" s="4">
        <v>1</v>
      </c>
      <c r="F238">
        <v>49.424945000000008</v>
      </c>
      <c r="G238" s="2">
        <v>3</v>
      </c>
      <c r="H238">
        <v>47.781105000000011</v>
      </c>
      <c r="I238" s="5">
        <v>4</v>
      </c>
      <c r="P238">
        <v>3</v>
      </c>
      <c r="Q238" t="str">
        <f t="shared" si="4"/>
        <v>134</v>
      </c>
    </row>
    <row r="239" spans="1:17" x14ac:dyDescent="0.25">
      <c r="A239">
        <v>238</v>
      </c>
      <c r="F239">
        <v>49.443790000000007</v>
      </c>
      <c r="G239" s="2">
        <v>3</v>
      </c>
      <c r="H239">
        <v>47.73926500000001</v>
      </c>
      <c r="I239" s="5">
        <v>4</v>
      </c>
      <c r="P239">
        <v>2</v>
      </c>
      <c r="Q239" t="str">
        <f t="shared" si="4"/>
        <v>34</v>
      </c>
    </row>
    <row r="240" spans="1:17" x14ac:dyDescent="0.25">
      <c r="A240">
        <v>239</v>
      </c>
      <c r="F240">
        <v>49.397052000000009</v>
      </c>
      <c r="G240" s="2">
        <v>3</v>
      </c>
      <c r="H240">
        <v>47.753734000000009</v>
      </c>
      <c r="I240" s="5">
        <v>4</v>
      </c>
      <c r="P240">
        <v>2</v>
      </c>
      <c r="Q240" t="str">
        <f t="shared" si="4"/>
        <v>34</v>
      </c>
    </row>
    <row r="241" spans="1:17" x14ac:dyDescent="0.25">
      <c r="A241">
        <v>240</v>
      </c>
      <c r="F241">
        <v>49.434368000000006</v>
      </c>
      <c r="G241" s="2">
        <v>3</v>
      </c>
      <c r="H241">
        <v>47.771633000000008</v>
      </c>
      <c r="I241" s="5">
        <v>4</v>
      </c>
      <c r="P241">
        <v>2</v>
      </c>
      <c r="Q241" t="str">
        <f t="shared" si="4"/>
        <v>34</v>
      </c>
    </row>
    <row r="242" spans="1:17" x14ac:dyDescent="0.25">
      <c r="A242">
        <v>241</v>
      </c>
      <c r="F242">
        <v>49.420417000000008</v>
      </c>
      <c r="G242" s="2">
        <v>3</v>
      </c>
      <c r="H242">
        <v>47.767997000000008</v>
      </c>
      <c r="I242" s="5">
        <v>4</v>
      </c>
      <c r="P242">
        <v>2</v>
      </c>
      <c r="Q242" t="str">
        <f t="shared" si="4"/>
        <v>34</v>
      </c>
    </row>
    <row r="243" spans="1:17" x14ac:dyDescent="0.25">
      <c r="A243">
        <v>242</v>
      </c>
      <c r="F243">
        <v>49.418891000000009</v>
      </c>
      <c r="G243" s="2">
        <v>3</v>
      </c>
      <c r="H243">
        <v>47.685577000000009</v>
      </c>
      <c r="I243" s="5">
        <v>4</v>
      </c>
      <c r="P243">
        <v>2</v>
      </c>
      <c r="Q243" t="str">
        <f t="shared" si="4"/>
        <v>34</v>
      </c>
    </row>
    <row r="244" spans="1:17" x14ac:dyDescent="0.25">
      <c r="A244">
        <v>243</v>
      </c>
      <c r="F244">
        <v>49.425209000000009</v>
      </c>
      <c r="G244" s="2">
        <v>3</v>
      </c>
      <c r="H244">
        <v>47.681789000000009</v>
      </c>
      <c r="I244" s="5">
        <v>4</v>
      </c>
      <c r="P244">
        <v>2</v>
      </c>
      <c r="Q244" t="str">
        <f t="shared" si="4"/>
        <v>34</v>
      </c>
    </row>
    <row r="245" spans="1:17" x14ac:dyDescent="0.25">
      <c r="A245">
        <v>244</v>
      </c>
      <c r="F245">
        <v>49.424945000000008</v>
      </c>
      <c r="G245" s="2">
        <v>3</v>
      </c>
      <c r="H245">
        <v>47.681789000000009</v>
      </c>
      <c r="I245" s="5">
        <v>4</v>
      </c>
      <c r="P245">
        <v>2</v>
      </c>
      <c r="Q245" t="str">
        <f t="shared" si="4"/>
        <v>34</v>
      </c>
    </row>
    <row r="246" spans="1:17" x14ac:dyDescent="0.25">
      <c r="A246">
        <v>245</v>
      </c>
      <c r="P246">
        <v>0</v>
      </c>
      <c r="Q246" t="str">
        <f t="shared" si="4"/>
        <v/>
      </c>
    </row>
    <row r="247" spans="1:17" x14ac:dyDescent="0.25">
      <c r="A247">
        <v>246</v>
      </c>
      <c r="P247">
        <v>0</v>
      </c>
      <c r="Q247" t="str">
        <f t="shared" si="4"/>
        <v/>
      </c>
    </row>
    <row r="248" spans="1:17" x14ac:dyDescent="0.25">
      <c r="A248">
        <v>247</v>
      </c>
      <c r="D248">
        <v>70.548910000000006</v>
      </c>
      <c r="E248" s="3">
        <v>2</v>
      </c>
      <c r="P248">
        <v>1</v>
      </c>
      <c r="Q248" t="str">
        <f t="shared" si="4"/>
        <v>2</v>
      </c>
    </row>
    <row r="249" spans="1:17" x14ac:dyDescent="0.25">
      <c r="A249">
        <v>248</v>
      </c>
      <c r="D249">
        <v>70.548910000000006</v>
      </c>
      <c r="E249" s="3">
        <v>2</v>
      </c>
      <c r="P249">
        <v>1</v>
      </c>
      <c r="Q249" t="str">
        <f t="shared" si="4"/>
        <v>2</v>
      </c>
    </row>
    <row r="250" spans="1:17" x14ac:dyDescent="0.25">
      <c r="A250">
        <v>249</v>
      </c>
      <c r="D250">
        <v>70.548910000000006</v>
      </c>
      <c r="E250" s="3">
        <v>2</v>
      </c>
      <c r="P250">
        <v>1</v>
      </c>
      <c r="Q250" t="str">
        <f t="shared" si="4"/>
        <v>2</v>
      </c>
    </row>
    <row r="251" spans="1:17" x14ac:dyDescent="0.25">
      <c r="A251">
        <v>250</v>
      </c>
      <c r="B251">
        <v>73.178093000000004</v>
      </c>
      <c r="C251" s="4">
        <v>1</v>
      </c>
      <c r="D251">
        <v>70.548910000000006</v>
      </c>
      <c r="E251" s="3">
        <v>2</v>
      </c>
      <c r="P251">
        <v>2</v>
      </c>
      <c r="Q251" t="str">
        <f t="shared" si="4"/>
        <v>12</v>
      </c>
    </row>
    <row r="252" spans="1:17" x14ac:dyDescent="0.25">
      <c r="A252">
        <v>251</v>
      </c>
      <c r="B252">
        <v>73.102284000000012</v>
      </c>
      <c r="C252" s="4">
        <v>1</v>
      </c>
      <c r="D252">
        <v>70.548910000000006</v>
      </c>
      <c r="E252" s="3">
        <v>2</v>
      </c>
      <c r="P252">
        <v>2</v>
      </c>
      <c r="Q252" t="str">
        <f t="shared" si="4"/>
        <v>12</v>
      </c>
    </row>
    <row r="253" spans="1:17" x14ac:dyDescent="0.25">
      <c r="A253">
        <v>252</v>
      </c>
      <c r="B253">
        <v>73.09336900000001</v>
      </c>
      <c r="C253" s="4">
        <v>1</v>
      </c>
      <c r="D253">
        <v>70.548910000000006</v>
      </c>
      <c r="E253" s="3">
        <v>2</v>
      </c>
      <c r="P253">
        <v>2</v>
      </c>
      <c r="Q253" t="str">
        <f t="shared" si="4"/>
        <v>12</v>
      </c>
    </row>
    <row r="254" spans="1:17" x14ac:dyDescent="0.25">
      <c r="A254">
        <v>253</v>
      </c>
      <c r="B254">
        <v>73.069302000000008</v>
      </c>
      <c r="C254" s="4">
        <v>1</v>
      </c>
      <c r="D254">
        <v>70.548910000000006</v>
      </c>
      <c r="E254" s="3">
        <v>2</v>
      </c>
      <c r="P254">
        <v>2</v>
      </c>
      <c r="Q254" t="str">
        <f t="shared" si="4"/>
        <v>12</v>
      </c>
    </row>
    <row r="255" spans="1:17" x14ac:dyDescent="0.25">
      <c r="A255">
        <v>254</v>
      </c>
      <c r="B255">
        <v>73.066931000000011</v>
      </c>
      <c r="C255" s="4">
        <v>1</v>
      </c>
      <c r="D255">
        <v>70.548910000000006</v>
      </c>
      <c r="E255" s="3">
        <v>2</v>
      </c>
      <c r="P255">
        <v>2</v>
      </c>
      <c r="Q255" t="str">
        <f t="shared" si="4"/>
        <v>12</v>
      </c>
    </row>
    <row r="256" spans="1:17" x14ac:dyDescent="0.25">
      <c r="A256">
        <v>255</v>
      </c>
      <c r="B256">
        <v>73.062138000000004</v>
      </c>
      <c r="C256" s="4">
        <v>1</v>
      </c>
      <c r="P256">
        <v>1</v>
      </c>
      <c r="Q256" t="str">
        <f t="shared" si="4"/>
        <v>1</v>
      </c>
    </row>
    <row r="257" spans="1:17" x14ac:dyDescent="0.25">
      <c r="A257">
        <v>256</v>
      </c>
      <c r="B257">
        <v>72.993699000000007</v>
      </c>
      <c r="C257" s="4">
        <v>1</v>
      </c>
      <c r="H257">
        <v>72.125533000000004</v>
      </c>
      <c r="I257" s="5">
        <v>4</v>
      </c>
      <c r="P257">
        <v>2</v>
      </c>
      <c r="Q257" t="str">
        <f t="shared" si="4"/>
        <v>14</v>
      </c>
    </row>
    <row r="258" spans="1:17" x14ac:dyDescent="0.25">
      <c r="A258">
        <v>257</v>
      </c>
      <c r="B258">
        <v>73.178093000000004</v>
      </c>
      <c r="C258" s="4">
        <v>1</v>
      </c>
      <c r="F258">
        <v>72.626870000000011</v>
      </c>
      <c r="G258" s="2">
        <v>3</v>
      </c>
      <c r="H258">
        <v>72.012361000000013</v>
      </c>
      <c r="I258" s="5">
        <v>4</v>
      </c>
      <c r="P258">
        <v>3</v>
      </c>
      <c r="Q258" t="str">
        <f t="shared" ref="Q258:Q321" si="5">CONCATENATE(C258,E258,G258,I258)</f>
        <v>134</v>
      </c>
    </row>
    <row r="259" spans="1:17" x14ac:dyDescent="0.25">
      <c r="A259">
        <v>258</v>
      </c>
      <c r="F259">
        <v>72.498186000000004</v>
      </c>
      <c r="G259" s="2">
        <v>3</v>
      </c>
      <c r="H259">
        <v>72.009682000000012</v>
      </c>
      <c r="I259" s="5">
        <v>4</v>
      </c>
      <c r="P259">
        <v>2</v>
      </c>
      <c r="Q259" t="str">
        <f t="shared" si="5"/>
        <v>34</v>
      </c>
    </row>
    <row r="260" spans="1:17" x14ac:dyDescent="0.25">
      <c r="A260">
        <v>259</v>
      </c>
      <c r="F260">
        <v>72.513080000000002</v>
      </c>
      <c r="G260" s="2">
        <v>3</v>
      </c>
      <c r="H260">
        <v>72.010249000000002</v>
      </c>
      <c r="I260" s="5">
        <v>4</v>
      </c>
      <c r="P260">
        <v>2</v>
      </c>
      <c r="Q260" t="str">
        <f t="shared" si="5"/>
        <v>34</v>
      </c>
    </row>
    <row r="261" spans="1:17" x14ac:dyDescent="0.25">
      <c r="A261">
        <v>260</v>
      </c>
      <c r="F261">
        <v>72.477366000000004</v>
      </c>
      <c r="G261" s="2">
        <v>3</v>
      </c>
      <c r="H261">
        <v>72.025915000000012</v>
      </c>
      <c r="I261" s="5">
        <v>4</v>
      </c>
      <c r="P261">
        <v>2</v>
      </c>
      <c r="Q261" t="str">
        <f t="shared" si="5"/>
        <v>34</v>
      </c>
    </row>
    <row r="262" spans="1:17" x14ac:dyDescent="0.25">
      <c r="A262">
        <v>261</v>
      </c>
      <c r="F262">
        <v>72.498031000000012</v>
      </c>
      <c r="G262" s="2">
        <v>3</v>
      </c>
      <c r="H262">
        <v>72.016175000000004</v>
      </c>
      <c r="I262" s="5">
        <v>4</v>
      </c>
      <c r="P262">
        <v>2</v>
      </c>
      <c r="Q262" t="str">
        <f t="shared" si="5"/>
        <v>34</v>
      </c>
    </row>
    <row r="263" spans="1:17" x14ac:dyDescent="0.25">
      <c r="A263">
        <v>262</v>
      </c>
      <c r="F263">
        <v>72.487518000000009</v>
      </c>
      <c r="G263" s="2">
        <v>3</v>
      </c>
      <c r="H263">
        <v>71.993242000000009</v>
      </c>
      <c r="I263" s="5">
        <v>4</v>
      </c>
      <c r="P263">
        <v>2</v>
      </c>
      <c r="Q263" t="str">
        <f t="shared" si="5"/>
        <v>34</v>
      </c>
    </row>
    <row r="264" spans="1:17" x14ac:dyDescent="0.25">
      <c r="A264">
        <v>263</v>
      </c>
      <c r="F264">
        <v>72.477984000000006</v>
      </c>
      <c r="G264" s="2">
        <v>3</v>
      </c>
      <c r="H264">
        <v>72.017051000000009</v>
      </c>
      <c r="I264" s="5">
        <v>4</v>
      </c>
      <c r="P264">
        <v>2</v>
      </c>
      <c r="Q264" t="str">
        <f t="shared" si="5"/>
        <v>34</v>
      </c>
    </row>
    <row r="265" spans="1:17" x14ac:dyDescent="0.25">
      <c r="A265">
        <v>264</v>
      </c>
      <c r="F265">
        <v>72.390116000000006</v>
      </c>
      <c r="G265" s="2">
        <v>3</v>
      </c>
      <c r="H265">
        <v>72.017051000000009</v>
      </c>
      <c r="I265" s="5">
        <v>4</v>
      </c>
      <c r="P265">
        <v>2</v>
      </c>
      <c r="Q265" t="str">
        <f t="shared" si="5"/>
        <v>34</v>
      </c>
    </row>
    <row r="266" spans="1:17" x14ac:dyDescent="0.25">
      <c r="A266">
        <v>265</v>
      </c>
      <c r="P266">
        <v>0</v>
      </c>
      <c r="Q266" t="str">
        <f t="shared" si="5"/>
        <v/>
      </c>
    </row>
    <row r="267" spans="1:17" x14ac:dyDescent="0.25">
      <c r="A267">
        <v>266</v>
      </c>
      <c r="P267">
        <v>0</v>
      </c>
      <c r="Q267" t="str">
        <f t="shared" si="5"/>
        <v/>
      </c>
    </row>
    <row r="268" spans="1:17" x14ac:dyDescent="0.25">
      <c r="A268">
        <v>267</v>
      </c>
      <c r="D268">
        <v>90.411647000000016</v>
      </c>
      <c r="E268" s="3">
        <v>2</v>
      </c>
      <c r="P268">
        <v>1</v>
      </c>
      <c r="Q268" t="str">
        <f t="shared" si="5"/>
        <v>2</v>
      </c>
    </row>
    <row r="269" spans="1:17" x14ac:dyDescent="0.25">
      <c r="A269">
        <v>268</v>
      </c>
      <c r="D269">
        <v>90.37016100000001</v>
      </c>
      <c r="E269" s="3">
        <v>2</v>
      </c>
      <c r="P269">
        <v>1</v>
      </c>
      <c r="Q269" t="str">
        <f t="shared" si="5"/>
        <v>2</v>
      </c>
    </row>
    <row r="270" spans="1:17" x14ac:dyDescent="0.25">
      <c r="A270">
        <v>269</v>
      </c>
      <c r="D270">
        <v>90.391805000000005</v>
      </c>
      <c r="E270" s="3">
        <v>2</v>
      </c>
      <c r="P270">
        <v>1</v>
      </c>
      <c r="Q270" t="str">
        <f t="shared" si="5"/>
        <v>2</v>
      </c>
    </row>
    <row r="271" spans="1:17" x14ac:dyDescent="0.25">
      <c r="A271">
        <v>270</v>
      </c>
      <c r="B271">
        <v>95.378118000000001</v>
      </c>
      <c r="C271" s="4">
        <v>1</v>
      </c>
      <c r="D271">
        <v>90.358463</v>
      </c>
      <c r="E271" s="3">
        <v>2</v>
      </c>
      <c r="P271">
        <v>2</v>
      </c>
      <c r="Q271" t="str">
        <f t="shared" si="5"/>
        <v>12</v>
      </c>
    </row>
    <row r="272" spans="1:17" x14ac:dyDescent="0.25">
      <c r="A272">
        <v>271</v>
      </c>
      <c r="B272">
        <v>95.403679000000011</v>
      </c>
      <c r="C272" s="4">
        <v>1</v>
      </c>
      <c r="D272">
        <v>90.358308000000008</v>
      </c>
      <c r="E272" s="3">
        <v>2</v>
      </c>
      <c r="P272">
        <v>2</v>
      </c>
      <c r="Q272" t="str">
        <f t="shared" si="5"/>
        <v>12</v>
      </c>
    </row>
    <row r="273" spans="1:17" x14ac:dyDescent="0.25">
      <c r="A273">
        <v>272</v>
      </c>
      <c r="B273">
        <v>95.394506000000007</v>
      </c>
      <c r="C273" s="4">
        <v>1</v>
      </c>
      <c r="D273">
        <v>90.398918000000009</v>
      </c>
      <c r="E273" s="3">
        <v>2</v>
      </c>
      <c r="P273">
        <v>2</v>
      </c>
      <c r="Q273" t="str">
        <f t="shared" si="5"/>
        <v>12</v>
      </c>
    </row>
    <row r="274" spans="1:17" x14ac:dyDescent="0.25">
      <c r="A274">
        <v>273</v>
      </c>
      <c r="B274">
        <v>95.406204000000002</v>
      </c>
      <c r="C274" s="4">
        <v>1</v>
      </c>
      <c r="D274">
        <v>90.491270000000014</v>
      </c>
      <c r="E274" s="3">
        <v>2</v>
      </c>
      <c r="P274">
        <v>2</v>
      </c>
      <c r="Q274" t="str">
        <f t="shared" si="5"/>
        <v>12</v>
      </c>
    </row>
    <row r="275" spans="1:17" x14ac:dyDescent="0.25">
      <c r="A275">
        <v>274</v>
      </c>
      <c r="B275">
        <v>95.407184000000001</v>
      </c>
      <c r="C275" s="4">
        <v>1</v>
      </c>
      <c r="D275">
        <v>90.411647000000016</v>
      </c>
      <c r="E275" s="3">
        <v>2</v>
      </c>
      <c r="P275">
        <v>2</v>
      </c>
      <c r="Q275" t="str">
        <f t="shared" si="5"/>
        <v>12</v>
      </c>
    </row>
    <row r="276" spans="1:17" x14ac:dyDescent="0.25">
      <c r="A276">
        <v>275</v>
      </c>
      <c r="B276">
        <v>95.379148000000015</v>
      </c>
      <c r="C276" s="4">
        <v>1</v>
      </c>
      <c r="P276">
        <v>1</v>
      </c>
      <c r="Q276" t="str">
        <f t="shared" si="5"/>
        <v>1</v>
      </c>
    </row>
    <row r="277" spans="1:17" x14ac:dyDescent="0.25">
      <c r="A277">
        <v>276</v>
      </c>
      <c r="B277">
        <v>95.326994000000013</v>
      </c>
      <c r="C277" s="4">
        <v>1</v>
      </c>
      <c r="P277">
        <v>1</v>
      </c>
      <c r="Q277" t="str">
        <f t="shared" si="5"/>
        <v>1</v>
      </c>
    </row>
    <row r="278" spans="1:17" x14ac:dyDescent="0.25">
      <c r="A278">
        <v>277</v>
      </c>
      <c r="B278">
        <v>95.378118000000001</v>
      </c>
      <c r="C278" s="4">
        <v>1</v>
      </c>
      <c r="H278">
        <v>95.356317000000004</v>
      </c>
      <c r="I278" s="5">
        <v>4</v>
      </c>
      <c r="P278">
        <v>2</v>
      </c>
      <c r="Q278" t="str">
        <f t="shared" si="5"/>
        <v>14</v>
      </c>
    </row>
    <row r="279" spans="1:17" x14ac:dyDescent="0.25">
      <c r="A279">
        <v>278</v>
      </c>
      <c r="F279">
        <v>96.460361000000006</v>
      </c>
      <c r="G279" s="2">
        <v>3</v>
      </c>
      <c r="H279">
        <v>95.398061000000013</v>
      </c>
      <c r="I279" s="5">
        <v>4</v>
      </c>
      <c r="P279">
        <v>2</v>
      </c>
      <c r="Q279" t="str">
        <f t="shared" si="5"/>
        <v>34</v>
      </c>
    </row>
    <row r="280" spans="1:17" x14ac:dyDescent="0.25">
      <c r="A280">
        <v>279</v>
      </c>
      <c r="F280">
        <v>96.447580000000016</v>
      </c>
      <c r="G280" s="2">
        <v>3</v>
      </c>
      <c r="H280">
        <v>95.397081000000014</v>
      </c>
      <c r="I280" s="5">
        <v>4</v>
      </c>
      <c r="P280">
        <v>2</v>
      </c>
      <c r="Q280" t="str">
        <f t="shared" si="5"/>
        <v>34</v>
      </c>
    </row>
    <row r="281" spans="1:17" x14ac:dyDescent="0.25">
      <c r="A281">
        <v>280</v>
      </c>
      <c r="F281">
        <v>96.453869000000012</v>
      </c>
      <c r="G281" s="2">
        <v>3</v>
      </c>
      <c r="H281">
        <v>95.348123000000015</v>
      </c>
      <c r="I281" s="5">
        <v>4</v>
      </c>
      <c r="P281">
        <v>2</v>
      </c>
      <c r="Q281" t="str">
        <f t="shared" si="5"/>
        <v>34</v>
      </c>
    </row>
    <row r="282" spans="1:17" x14ac:dyDescent="0.25">
      <c r="A282">
        <v>281</v>
      </c>
      <c r="F282">
        <v>96.442220000000006</v>
      </c>
      <c r="G282" s="2">
        <v>3</v>
      </c>
      <c r="H282">
        <v>95.397598000000016</v>
      </c>
      <c r="I282" s="5">
        <v>4</v>
      </c>
      <c r="P282">
        <v>2</v>
      </c>
      <c r="Q282" t="str">
        <f t="shared" si="5"/>
        <v>34</v>
      </c>
    </row>
    <row r="283" spans="1:17" x14ac:dyDescent="0.25">
      <c r="A283">
        <v>282</v>
      </c>
      <c r="F283">
        <v>96.431709000000012</v>
      </c>
      <c r="G283" s="2">
        <v>3</v>
      </c>
      <c r="H283">
        <v>95.375026000000005</v>
      </c>
      <c r="I283" s="5">
        <v>4</v>
      </c>
      <c r="P283">
        <v>2</v>
      </c>
      <c r="Q283" t="str">
        <f t="shared" si="5"/>
        <v>34</v>
      </c>
    </row>
    <row r="284" spans="1:17" x14ac:dyDescent="0.25">
      <c r="A284">
        <v>283</v>
      </c>
      <c r="F284">
        <v>96.454538000000014</v>
      </c>
      <c r="G284" s="2">
        <v>3</v>
      </c>
      <c r="H284">
        <v>95.320654000000005</v>
      </c>
      <c r="I284" s="5">
        <v>4</v>
      </c>
      <c r="P284">
        <v>2</v>
      </c>
      <c r="Q284" t="str">
        <f t="shared" si="5"/>
        <v>34</v>
      </c>
    </row>
    <row r="285" spans="1:17" x14ac:dyDescent="0.25">
      <c r="A285">
        <v>284</v>
      </c>
      <c r="F285">
        <v>96.478553000000005</v>
      </c>
      <c r="G285" s="2">
        <v>3</v>
      </c>
      <c r="H285">
        <v>95.39213500000001</v>
      </c>
      <c r="I285" s="5">
        <v>4</v>
      </c>
      <c r="P285">
        <v>2</v>
      </c>
      <c r="Q285" t="str">
        <f t="shared" si="5"/>
        <v>34</v>
      </c>
    </row>
    <row r="286" spans="1:17" x14ac:dyDescent="0.25">
      <c r="A286">
        <v>285</v>
      </c>
      <c r="F286">
        <v>96.460361000000006</v>
      </c>
      <c r="G286" s="2">
        <v>3</v>
      </c>
      <c r="H286">
        <v>95.356317000000004</v>
      </c>
      <c r="I286" s="5">
        <v>4</v>
      </c>
      <c r="P286">
        <v>2</v>
      </c>
      <c r="Q286" t="str">
        <f t="shared" si="5"/>
        <v>34</v>
      </c>
    </row>
    <row r="287" spans="1:17" x14ac:dyDescent="0.25">
      <c r="A287">
        <v>286</v>
      </c>
      <c r="D287">
        <v>116.413389</v>
      </c>
      <c r="E287" s="3">
        <v>2</v>
      </c>
      <c r="P287">
        <v>1</v>
      </c>
      <c r="Q287" t="str">
        <f t="shared" si="5"/>
        <v>2</v>
      </c>
    </row>
    <row r="288" spans="1:17" x14ac:dyDescent="0.25">
      <c r="A288">
        <v>287</v>
      </c>
      <c r="D288">
        <v>116.32279</v>
      </c>
      <c r="E288" s="3">
        <v>2</v>
      </c>
      <c r="P288">
        <v>1</v>
      </c>
      <c r="Q288" t="str">
        <f t="shared" si="5"/>
        <v>2</v>
      </c>
    </row>
    <row r="289" spans="1:17" x14ac:dyDescent="0.25">
      <c r="A289">
        <v>288</v>
      </c>
      <c r="D289">
        <v>116.356752</v>
      </c>
      <c r="E289" s="3">
        <v>2</v>
      </c>
      <c r="P289">
        <v>1</v>
      </c>
      <c r="Q289" t="str">
        <f t="shared" si="5"/>
        <v>2</v>
      </c>
    </row>
    <row r="290" spans="1:17" x14ac:dyDescent="0.25">
      <c r="A290">
        <v>289</v>
      </c>
      <c r="D290">
        <v>116.340208</v>
      </c>
      <c r="E290" s="3">
        <v>2</v>
      </c>
      <c r="P290">
        <v>1</v>
      </c>
      <c r="Q290" t="str">
        <f t="shared" si="5"/>
        <v>2</v>
      </c>
    </row>
    <row r="291" spans="1:17" x14ac:dyDescent="0.25">
      <c r="A291">
        <v>290</v>
      </c>
      <c r="B291">
        <v>121.35605000000001</v>
      </c>
      <c r="C291" s="4">
        <v>1</v>
      </c>
      <c r="D291">
        <v>116.37592100000001</v>
      </c>
      <c r="E291" s="3">
        <v>2</v>
      </c>
      <c r="P291">
        <v>2</v>
      </c>
      <c r="Q291" t="str">
        <f t="shared" si="5"/>
        <v>12</v>
      </c>
    </row>
    <row r="292" spans="1:17" x14ac:dyDescent="0.25">
      <c r="A292">
        <v>291</v>
      </c>
      <c r="B292">
        <v>121.361616</v>
      </c>
      <c r="C292" s="4">
        <v>1</v>
      </c>
      <c r="D292">
        <v>116.35803799999999</v>
      </c>
      <c r="E292" s="3">
        <v>2</v>
      </c>
      <c r="P292">
        <v>2</v>
      </c>
      <c r="Q292" t="str">
        <f t="shared" si="5"/>
        <v>12</v>
      </c>
    </row>
    <row r="293" spans="1:17" x14ac:dyDescent="0.25">
      <c r="A293">
        <v>292</v>
      </c>
      <c r="B293">
        <v>121.34703200000001</v>
      </c>
      <c r="C293" s="4">
        <v>1</v>
      </c>
      <c r="D293">
        <v>116.431684</v>
      </c>
      <c r="E293" s="3">
        <v>2</v>
      </c>
      <c r="P293">
        <v>2</v>
      </c>
      <c r="Q293" t="str">
        <f t="shared" si="5"/>
        <v>12</v>
      </c>
    </row>
    <row r="294" spans="1:17" x14ac:dyDescent="0.25">
      <c r="A294">
        <v>293</v>
      </c>
      <c r="B294">
        <v>121.38965400000001</v>
      </c>
      <c r="C294" s="4">
        <v>1</v>
      </c>
      <c r="D294">
        <v>116.413389</v>
      </c>
      <c r="E294" s="3">
        <v>2</v>
      </c>
      <c r="P294">
        <v>2</v>
      </c>
      <c r="Q294" t="str">
        <f t="shared" si="5"/>
        <v>12</v>
      </c>
    </row>
    <row r="295" spans="1:17" x14ac:dyDescent="0.25">
      <c r="A295">
        <v>294</v>
      </c>
      <c r="B295">
        <v>121.38537400000001</v>
      </c>
      <c r="C295" s="4">
        <v>1</v>
      </c>
      <c r="P295">
        <v>1</v>
      </c>
      <c r="Q295" t="str">
        <f t="shared" si="5"/>
        <v>1</v>
      </c>
    </row>
    <row r="296" spans="1:17" x14ac:dyDescent="0.25">
      <c r="A296">
        <v>295</v>
      </c>
      <c r="B296">
        <v>121.38475600000001</v>
      </c>
      <c r="C296" s="4">
        <v>1</v>
      </c>
      <c r="P296">
        <v>1</v>
      </c>
      <c r="Q296" t="str">
        <f t="shared" si="5"/>
        <v>1</v>
      </c>
    </row>
    <row r="297" spans="1:17" x14ac:dyDescent="0.25">
      <c r="A297">
        <v>296</v>
      </c>
      <c r="B297">
        <v>121.477003</v>
      </c>
      <c r="C297" s="4">
        <v>1</v>
      </c>
      <c r="P297">
        <v>1</v>
      </c>
      <c r="Q297" t="str">
        <f t="shared" si="5"/>
        <v>1</v>
      </c>
    </row>
    <row r="298" spans="1:17" x14ac:dyDescent="0.25">
      <c r="A298">
        <v>297</v>
      </c>
      <c r="B298">
        <v>121.35605000000001</v>
      </c>
      <c r="C298" s="4">
        <v>1</v>
      </c>
      <c r="H298">
        <v>121.70994300000001</v>
      </c>
      <c r="I298" s="5">
        <v>4</v>
      </c>
      <c r="P298">
        <v>2</v>
      </c>
      <c r="Q298" t="str">
        <f t="shared" si="5"/>
        <v>14</v>
      </c>
    </row>
    <row r="299" spans="1:17" x14ac:dyDescent="0.25">
      <c r="A299">
        <v>298</v>
      </c>
      <c r="F299">
        <v>122.95818500000001</v>
      </c>
      <c r="G299" s="2">
        <v>3</v>
      </c>
      <c r="H299">
        <v>121.672685</v>
      </c>
      <c r="I299" s="5">
        <v>4</v>
      </c>
      <c r="P299">
        <v>2</v>
      </c>
      <c r="Q299" t="str">
        <f t="shared" si="5"/>
        <v>34</v>
      </c>
    </row>
    <row r="300" spans="1:17" x14ac:dyDescent="0.25">
      <c r="A300">
        <v>299</v>
      </c>
      <c r="F300">
        <v>123.04002199999999</v>
      </c>
      <c r="G300" s="2">
        <v>3</v>
      </c>
      <c r="H300">
        <v>121.68850500000001</v>
      </c>
      <c r="I300" s="5">
        <v>4</v>
      </c>
      <c r="P300">
        <v>2</v>
      </c>
      <c r="Q300" t="str">
        <f t="shared" si="5"/>
        <v>34</v>
      </c>
    </row>
    <row r="301" spans="1:17" x14ac:dyDescent="0.25">
      <c r="A301">
        <v>300</v>
      </c>
      <c r="F301">
        <v>123.03667200000001</v>
      </c>
      <c r="G301" s="2">
        <v>3</v>
      </c>
      <c r="H301">
        <v>121.662531</v>
      </c>
      <c r="I301" s="5">
        <v>4</v>
      </c>
      <c r="P301">
        <v>2</v>
      </c>
      <c r="Q301" t="str">
        <f t="shared" si="5"/>
        <v>34</v>
      </c>
    </row>
    <row r="302" spans="1:17" x14ac:dyDescent="0.25">
      <c r="A302">
        <v>301</v>
      </c>
      <c r="F302">
        <v>123.046102</v>
      </c>
      <c r="G302" s="2">
        <v>3</v>
      </c>
      <c r="H302">
        <v>121.68577300000001</v>
      </c>
      <c r="I302" s="5">
        <v>4</v>
      </c>
      <c r="P302">
        <v>2</v>
      </c>
      <c r="Q302" t="str">
        <f t="shared" si="5"/>
        <v>34</v>
      </c>
    </row>
    <row r="303" spans="1:17" x14ac:dyDescent="0.25">
      <c r="A303">
        <v>302</v>
      </c>
      <c r="F303">
        <v>123.060793</v>
      </c>
      <c r="G303" s="2">
        <v>3</v>
      </c>
      <c r="H303">
        <v>121.693555</v>
      </c>
      <c r="I303" s="5">
        <v>4</v>
      </c>
      <c r="P303">
        <v>2</v>
      </c>
      <c r="Q303" t="str">
        <f t="shared" si="5"/>
        <v>34</v>
      </c>
    </row>
    <row r="304" spans="1:17" x14ac:dyDescent="0.25">
      <c r="A304">
        <v>303</v>
      </c>
      <c r="F304">
        <v>123.039659</v>
      </c>
      <c r="G304" s="2">
        <v>3</v>
      </c>
      <c r="H304">
        <v>121.634084</v>
      </c>
      <c r="I304" s="5">
        <v>4</v>
      </c>
      <c r="P304">
        <v>2</v>
      </c>
      <c r="Q304" t="str">
        <f t="shared" si="5"/>
        <v>34</v>
      </c>
    </row>
    <row r="305" spans="1:17" x14ac:dyDescent="0.25">
      <c r="A305">
        <v>304</v>
      </c>
      <c r="F305">
        <v>123.04574</v>
      </c>
      <c r="G305" s="2">
        <v>3</v>
      </c>
      <c r="H305">
        <v>121.70994300000001</v>
      </c>
      <c r="I305" s="5">
        <v>4</v>
      </c>
      <c r="P305">
        <v>2</v>
      </c>
      <c r="Q305" t="str">
        <f t="shared" si="5"/>
        <v>34</v>
      </c>
    </row>
    <row r="306" spans="1:17" x14ac:dyDescent="0.25">
      <c r="A306">
        <v>305</v>
      </c>
      <c r="D306">
        <v>149.46835400000001</v>
      </c>
      <c r="E306" s="3">
        <v>2</v>
      </c>
      <c r="F306">
        <v>122.98652800000001</v>
      </c>
      <c r="G306" s="2">
        <v>3</v>
      </c>
      <c r="P306">
        <v>2</v>
      </c>
      <c r="Q306" t="str">
        <f t="shared" si="5"/>
        <v>23</v>
      </c>
    </row>
    <row r="307" spans="1:17" x14ac:dyDescent="0.25">
      <c r="A307">
        <v>306</v>
      </c>
      <c r="D307">
        <v>149.46835400000001</v>
      </c>
      <c r="E307" s="3">
        <v>2</v>
      </c>
      <c r="P307">
        <v>1</v>
      </c>
      <c r="Q307" t="str">
        <f t="shared" si="5"/>
        <v>2</v>
      </c>
    </row>
    <row r="308" spans="1:17" x14ac:dyDescent="0.25">
      <c r="A308">
        <v>307</v>
      </c>
      <c r="D308">
        <v>149.46835400000001</v>
      </c>
      <c r="E308" s="3">
        <v>2</v>
      </c>
      <c r="P308">
        <v>1</v>
      </c>
      <c r="Q308" t="str">
        <f t="shared" si="5"/>
        <v>2</v>
      </c>
    </row>
    <row r="309" spans="1:17" x14ac:dyDescent="0.25">
      <c r="A309">
        <v>308</v>
      </c>
      <c r="D309">
        <v>149.46835400000001</v>
      </c>
      <c r="E309" s="3">
        <v>2</v>
      </c>
      <c r="P309">
        <v>1</v>
      </c>
      <c r="Q309" t="str">
        <f t="shared" si="5"/>
        <v>2</v>
      </c>
    </row>
    <row r="310" spans="1:17" x14ac:dyDescent="0.25">
      <c r="A310">
        <v>309</v>
      </c>
      <c r="D310">
        <v>149.46835400000001</v>
      </c>
      <c r="E310" s="3">
        <v>2</v>
      </c>
      <c r="P310">
        <v>1</v>
      </c>
      <c r="Q310" t="str">
        <f t="shared" si="5"/>
        <v>2</v>
      </c>
    </row>
    <row r="311" spans="1:17" x14ac:dyDescent="0.25">
      <c r="A311">
        <v>310</v>
      </c>
      <c r="D311">
        <v>149.46835400000001</v>
      </c>
      <c r="E311" s="3">
        <v>2</v>
      </c>
      <c r="P311">
        <v>1</v>
      </c>
      <c r="Q311" t="str">
        <f t="shared" si="5"/>
        <v>2</v>
      </c>
    </row>
    <row r="312" spans="1:17" x14ac:dyDescent="0.25">
      <c r="A312">
        <v>311</v>
      </c>
      <c r="B312">
        <v>154.00775199999998</v>
      </c>
      <c r="C312" s="4">
        <v>1</v>
      </c>
      <c r="D312">
        <v>149.46835400000001</v>
      </c>
      <c r="E312" s="3">
        <v>2</v>
      </c>
      <c r="P312">
        <v>2</v>
      </c>
      <c r="Q312" t="str">
        <f t="shared" si="5"/>
        <v>12</v>
      </c>
    </row>
    <row r="313" spans="1:17" x14ac:dyDescent="0.25">
      <c r="A313">
        <v>312</v>
      </c>
      <c r="B313">
        <v>153.97450699999999</v>
      </c>
      <c r="C313" s="4">
        <v>1</v>
      </c>
      <c r="D313">
        <v>149.46835400000001</v>
      </c>
      <c r="E313" s="3">
        <v>2</v>
      </c>
      <c r="P313">
        <v>2</v>
      </c>
      <c r="Q313" t="str">
        <f t="shared" si="5"/>
        <v>12</v>
      </c>
    </row>
    <row r="314" spans="1:17" x14ac:dyDescent="0.25">
      <c r="A314">
        <v>313</v>
      </c>
      <c r="B314">
        <v>153.95445599999999</v>
      </c>
      <c r="C314" s="4">
        <v>1</v>
      </c>
      <c r="P314">
        <v>1</v>
      </c>
      <c r="Q314" t="str">
        <f t="shared" si="5"/>
        <v>1</v>
      </c>
    </row>
    <row r="315" spans="1:17" x14ac:dyDescent="0.25">
      <c r="A315">
        <v>314</v>
      </c>
      <c r="B315">
        <v>153.93105500000001</v>
      </c>
      <c r="C315" s="4">
        <v>1</v>
      </c>
      <c r="P315">
        <v>1</v>
      </c>
      <c r="Q315" t="str">
        <f t="shared" si="5"/>
        <v>1</v>
      </c>
    </row>
    <row r="316" spans="1:17" x14ac:dyDescent="0.25">
      <c r="A316">
        <v>315</v>
      </c>
      <c r="B316">
        <v>153.972342</v>
      </c>
      <c r="C316" s="4">
        <v>1</v>
      </c>
      <c r="P316">
        <v>1</v>
      </c>
      <c r="Q316" t="str">
        <f t="shared" si="5"/>
        <v>1</v>
      </c>
    </row>
    <row r="317" spans="1:17" x14ac:dyDescent="0.25">
      <c r="A317">
        <v>316</v>
      </c>
      <c r="B317">
        <v>153.75967299999999</v>
      </c>
      <c r="C317" s="4">
        <v>1</v>
      </c>
      <c r="P317">
        <v>1</v>
      </c>
      <c r="Q317" t="str">
        <f t="shared" si="5"/>
        <v>1</v>
      </c>
    </row>
    <row r="318" spans="1:17" x14ac:dyDescent="0.25">
      <c r="A318">
        <v>317</v>
      </c>
      <c r="B318">
        <v>154.00775199999998</v>
      </c>
      <c r="C318" s="4">
        <v>1</v>
      </c>
      <c r="H318">
        <v>154.06001700000002</v>
      </c>
      <c r="I318" s="5">
        <v>4</v>
      </c>
      <c r="P318">
        <v>2</v>
      </c>
      <c r="Q318" t="str">
        <f t="shared" si="5"/>
        <v>14</v>
      </c>
    </row>
    <row r="319" spans="1:17" x14ac:dyDescent="0.25">
      <c r="A319">
        <v>318</v>
      </c>
      <c r="F319">
        <v>154.477315</v>
      </c>
      <c r="G319" s="2">
        <v>3</v>
      </c>
      <c r="H319">
        <v>154.07661400000001</v>
      </c>
      <c r="I319" s="5">
        <v>4</v>
      </c>
      <c r="P319">
        <v>2</v>
      </c>
      <c r="Q319" t="str">
        <f t="shared" si="5"/>
        <v>34</v>
      </c>
    </row>
    <row r="320" spans="1:17" x14ac:dyDescent="0.25">
      <c r="A320">
        <v>319</v>
      </c>
      <c r="F320">
        <v>154.459532</v>
      </c>
      <c r="G320" s="2">
        <v>3</v>
      </c>
      <c r="H320">
        <v>154.00687600000001</v>
      </c>
      <c r="I320" s="5">
        <v>4</v>
      </c>
      <c r="P320">
        <v>2</v>
      </c>
      <c r="Q320" t="str">
        <f t="shared" si="5"/>
        <v>34</v>
      </c>
    </row>
    <row r="321" spans="1:17" x14ac:dyDescent="0.25">
      <c r="A321">
        <v>320</v>
      </c>
      <c r="F321">
        <v>154.48406699999998</v>
      </c>
      <c r="G321" s="2">
        <v>3</v>
      </c>
      <c r="H321">
        <v>154.06001700000002</v>
      </c>
      <c r="I321" s="5">
        <v>4</v>
      </c>
      <c r="P321">
        <v>2</v>
      </c>
      <c r="Q321" t="str">
        <f t="shared" si="5"/>
        <v>34</v>
      </c>
    </row>
    <row r="322" spans="1:17" x14ac:dyDescent="0.25">
      <c r="A322">
        <v>321</v>
      </c>
      <c r="F322">
        <v>154.449894</v>
      </c>
      <c r="G322" s="2">
        <v>3</v>
      </c>
      <c r="H322">
        <v>154.06001700000002</v>
      </c>
      <c r="I322" s="5">
        <v>4</v>
      </c>
      <c r="P322">
        <v>2</v>
      </c>
      <c r="Q322" t="str">
        <f t="shared" ref="Q322:Q385" si="6">CONCATENATE(C322,E322,G322,I322)</f>
        <v>34</v>
      </c>
    </row>
    <row r="323" spans="1:17" x14ac:dyDescent="0.25">
      <c r="A323">
        <v>322</v>
      </c>
      <c r="F323">
        <v>154.35216700000001</v>
      </c>
      <c r="G323" s="2">
        <v>3</v>
      </c>
      <c r="H323">
        <v>154.06001700000002</v>
      </c>
      <c r="I323" s="5">
        <v>4</v>
      </c>
      <c r="P323">
        <v>2</v>
      </c>
      <c r="Q323" t="str">
        <f t="shared" si="6"/>
        <v>34</v>
      </c>
    </row>
    <row r="324" spans="1:17" x14ac:dyDescent="0.25">
      <c r="A324">
        <v>323</v>
      </c>
      <c r="F324">
        <v>154.290211</v>
      </c>
      <c r="G324" s="2">
        <v>3</v>
      </c>
      <c r="H324">
        <v>154.06001700000002</v>
      </c>
      <c r="I324" s="5">
        <v>4</v>
      </c>
      <c r="P324">
        <v>2</v>
      </c>
      <c r="Q324" t="str">
        <f t="shared" si="6"/>
        <v>34</v>
      </c>
    </row>
    <row r="325" spans="1:17" x14ac:dyDescent="0.25">
      <c r="A325">
        <v>324</v>
      </c>
      <c r="F325">
        <v>154.49803500000002</v>
      </c>
      <c r="G325" s="2">
        <v>3</v>
      </c>
      <c r="H325">
        <v>154.06001700000002</v>
      </c>
      <c r="I325" s="5">
        <v>4</v>
      </c>
      <c r="P325">
        <v>2</v>
      </c>
      <c r="Q325" t="str">
        <f t="shared" si="6"/>
        <v>34</v>
      </c>
    </row>
    <row r="326" spans="1:17" x14ac:dyDescent="0.25">
      <c r="A326">
        <v>325</v>
      </c>
      <c r="P326">
        <v>0</v>
      </c>
      <c r="Q326" t="str">
        <f t="shared" si="6"/>
        <v/>
      </c>
    </row>
    <row r="327" spans="1:17" x14ac:dyDescent="0.25">
      <c r="A327">
        <v>326</v>
      </c>
      <c r="P327">
        <v>0</v>
      </c>
      <c r="Q327" t="str">
        <f t="shared" si="6"/>
        <v/>
      </c>
    </row>
    <row r="328" spans="1:17" x14ac:dyDescent="0.25">
      <c r="A328">
        <v>327</v>
      </c>
      <c r="D328">
        <v>172.887316</v>
      </c>
      <c r="E328" s="3">
        <v>2</v>
      </c>
      <c r="P328">
        <v>1</v>
      </c>
      <c r="Q328" t="str">
        <f t="shared" si="6"/>
        <v>2</v>
      </c>
    </row>
    <row r="329" spans="1:17" x14ac:dyDescent="0.25">
      <c r="A329">
        <v>328</v>
      </c>
      <c r="D329">
        <v>172.90082000000001</v>
      </c>
      <c r="E329" s="3">
        <v>2</v>
      </c>
      <c r="P329">
        <v>1</v>
      </c>
      <c r="Q329" t="str">
        <f t="shared" si="6"/>
        <v>2</v>
      </c>
    </row>
    <row r="330" spans="1:17" x14ac:dyDescent="0.25">
      <c r="A330">
        <v>329</v>
      </c>
      <c r="D330">
        <v>172.960509</v>
      </c>
      <c r="E330" s="3">
        <v>2</v>
      </c>
      <c r="P330">
        <v>1</v>
      </c>
      <c r="Q330" t="str">
        <f t="shared" si="6"/>
        <v>2</v>
      </c>
    </row>
    <row r="331" spans="1:17" x14ac:dyDescent="0.25">
      <c r="A331">
        <v>330</v>
      </c>
      <c r="D331">
        <v>172.95051000000001</v>
      </c>
      <c r="E331" s="3">
        <v>2</v>
      </c>
      <c r="P331">
        <v>1</v>
      </c>
      <c r="Q331" t="str">
        <f t="shared" si="6"/>
        <v>2</v>
      </c>
    </row>
    <row r="332" spans="1:17" x14ac:dyDescent="0.25">
      <c r="A332">
        <v>331</v>
      </c>
      <c r="D332">
        <v>172.91679999999999</v>
      </c>
      <c r="E332" s="3">
        <v>2</v>
      </c>
      <c r="P332">
        <v>1</v>
      </c>
      <c r="Q332" t="str">
        <f t="shared" si="6"/>
        <v>2</v>
      </c>
    </row>
    <row r="333" spans="1:17" x14ac:dyDescent="0.25">
      <c r="A333">
        <v>332</v>
      </c>
      <c r="B333">
        <v>178.451763</v>
      </c>
      <c r="C333" s="4">
        <v>1</v>
      </c>
      <c r="D333">
        <v>172.91762599999998</v>
      </c>
      <c r="E333" s="3">
        <v>2</v>
      </c>
      <c r="P333">
        <v>2</v>
      </c>
      <c r="Q333" t="str">
        <f t="shared" si="6"/>
        <v>12</v>
      </c>
    </row>
    <row r="334" spans="1:17" x14ac:dyDescent="0.25">
      <c r="A334">
        <v>333</v>
      </c>
      <c r="B334">
        <v>178.45243299999998</v>
      </c>
      <c r="C334" s="4">
        <v>1</v>
      </c>
      <c r="D334">
        <v>172.98437300000001</v>
      </c>
      <c r="E334" s="3">
        <v>2</v>
      </c>
      <c r="P334">
        <v>2</v>
      </c>
      <c r="Q334" t="str">
        <f t="shared" si="6"/>
        <v>12</v>
      </c>
    </row>
    <row r="335" spans="1:17" x14ac:dyDescent="0.25">
      <c r="A335">
        <v>334</v>
      </c>
      <c r="B335">
        <v>178.421097</v>
      </c>
      <c r="C335" s="4">
        <v>1</v>
      </c>
      <c r="D335">
        <v>172.887316</v>
      </c>
      <c r="E335" s="3">
        <v>2</v>
      </c>
      <c r="P335">
        <v>2</v>
      </c>
      <c r="Q335" t="str">
        <f t="shared" si="6"/>
        <v>12</v>
      </c>
    </row>
    <row r="336" spans="1:17" x14ac:dyDescent="0.25">
      <c r="A336">
        <v>335</v>
      </c>
      <c r="B336">
        <v>178.44387599999999</v>
      </c>
      <c r="C336" s="4">
        <v>1</v>
      </c>
      <c r="P336">
        <v>1</v>
      </c>
      <c r="Q336" t="str">
        <f t="shared" si="6"/>
        <v>1</v>
      </c>
    </row>
    <row r="337" spans="1:17" x14ac:dyDescent="0.25">
      <c r="A337">
        <v>336</v>
      </c>
      <c r="B337">
        <v>178.43521900000002</v>
      </c>
      <c r="C337" s="4">
        <v>1</v>
      </c>
      <c r="P337">
        <v>1</v>
      </c>
      <c r="Q337" t="str">
        <f t="shared" si="6"/>
        <v>1</v>
      </c>
    </row>
    <row r="338" spans="1:17" x14ac:dyDescent="0.25">
      <c r="A338">
        <v>337</v>
      </c>
      <c r="B338">
        <v>178.410786</v>
      </c>
      <c r="C338" s="4">
        <v>1</v>
      </c>
      <c r="P338">
        <v>1</v>
      </c>
      <c r="Q338" t="str">
        <f t="shared" si="6"/>
        <v>1</v>
      </c>
    </row>
    <row r="339" spans="1:17" x14ac:dyDescent="0.25">
      <c r="A339">
        <v>338</v>
      </c>
      <c r="B339">
        <v>178.451763</v>
      </c>
      <c r="C339" s="4">
        <v>1</v>
      </c>
      <c r="H339">
        <v>178.612787</v>
      </c>
      <c r="I339" s="5">
        <v>4</v>
      </c>
      <c r="P339">
        <v>2</v>
      </c>
      <c r="Q339" t="str">
        <f t="shared" si="6"/>
        <v>14</v>
      </c>
    </row>
    <row r="340" spans="1:17" x14ac:dyDescent="0.25">
      <c r="A340">
        <v>339</v>
      </c>
      <c r="H340">
        <v>178.62582600000002</v>
      </c>
      <c r="I340" s="5">
        <v>4</v>
      </c>
      <c r="P340">
        <v>1</v>
      </c>
      <c r="Q340" t="str">
        <f t="shared" si="6"/>
        <v>4</v>
      </c>
    </row>
    <row r="341" spans="1:17" x14ac:dyDescent="0.25">
      <c r="A341">
        <v>340</v>
      </c>
      <c r="F341">
        <v>180.27032700000001</v>
      </c>
      <c r="G341" s="2">
        <v>3</v>
      </c>
      <c r="H341">
        <v>178.65247399999998</v>
      </c>
      <c r="I341" s="5">
        <v>4</v>
      </c>
      <c r="P341">
        <v>2</v>
      </c>
      <c r="Q341" t="str">
        <f t="shared" si="6"/>
        <v>34</v>
      </c>
    </row>
    <row r="342" spans="1:17" x14ac:dyDescent="0.25">
      <c r="A342">
        <v>341</v>
      </c>
      <c r="F342">
        <v>180.34629999999999</v>
      </c>
      <c r="G342" s="2">
        <v>3</v>
      </c>
      <c r="H342">
        <v>178.625361</v>
      </c>
      <c r="I342" s="5">
        <v>4</v>
      </c>
      <c r="P342">
        <v>2</v>
      </c>
      <c r="Q342" t="str">
        <f t="shared" si="6"/>
        <v>34</v>
      </c>
    </row>
    <row r="343" spans="1:17" x14ac:dyDescent="0.25">
      <c r="A343">
        <v>342</v>
      </c>
      <c r="F343">
        <v>180.29666700000001</v>
      </c>
      <c r="G343" s="2">
        <v>3</v>
      </c>
      <c r="H343">
        <v>178.658917</v>
      </c>
      <c r="I343" s="5">
        <v>4</v>
      </c>
      <c r="P343">
        <v>2</v>
      </c>
      <c r="Q343" t="str">
        <f t="shared" si="6"/>
        <v>34</v>
      </c>
    </row>
    <row r="344" spans="1:17" x14ac:dyDescent="0.25">
      <c r="A344">
        <v>343</v>
      </c>
      <c r="F344">
        <v>180.29094499999999</v>
      </c>
      <c r="G344" s="2">
        <v>3</v>
      </c>
      <c r="H344">
        <v>178.600056</v>
      </c>
      <c r="I344" s="5">
        <v>4</v>
      </c>
      <c r="P344">
        <v>2</v>
      </c>
      <c r="Q344" t="str">
        <f t="shared" si="6"/>
        <v>34</v>
      </c>
    </row>
    <row r="345" spans="1:17" x14ac:dyDescent="0.25">
      <c r="A345">
        <v>344</v>
      </c>
      <c r="F345">
        <v>180.24811</v>
      </c>
      <c r="G345" s="2">
        <v>3</v>
      </c>
      <c r="H345">
        <v>178.56892199999999</v>
      </c>
      <c r="I345" s="5">
        <v>4</v>
      </c>
      <c r="P345">
        <v>2</v>
      </c>
      <c r="Q345" t="str">
        <f t="shared" si="6"/>
        <v>34</v>
      </c>
    </row>
    <row r="346" spans="1:17" x14ac:dyDescent="0.25">
      <c r="A346">
        <v>345</v>
      </c>
      <c r="F346">
        <v>180.21563900000001</v>
      </c>
      <c r="G346" s="2">
        <v>3</v>
      </c>
      <c r="H346">
        <v>178.612787</v>
      </c>
      <c r="I346" s="5">
        <v>4</v>
      </c>
      <c r="P346">
        <v>2</v>
      </c>
      <c r="Q346" t="str">
        <f t="shared" si="6"/>
        <v>34</v>
      </c>
    </row>
    <row r="347" spans="1:17" x14ac:dyDescent="0.25">
      <c r="A347">
        <v>346</v>
      </c>
      <c r="D347">
        <v>197.915007</v>
      </c>
      <c r="E347" s="3">
        <v>2</v>
      </c>
      <c r="F347">
        <v>180.27032700000001</v>
      </c>
      <c r="G347" s="2">
        <v>3</v>
      </c>
      <c r="H347">
        <v>178.612787</v>
      </c>
      <c r="I347" s="5">
        <v>4</v>
      </c>
      <c r="P347">
        <v>3</v>
      </c>
      <c r="Q347" t="str">
        <f t="shared" si="6"/>
        <v>234</v>
      </c>
    </row>
    <row r="348" spans="1:17" x14ac:dyDescent="0.25">
      <c r="A348">
        <v>347</v>
      </c>
      <c r="D348">
        <v>197.93876900000001</v>
      </c>
      <c r="E348" s="3">
        <v>2</v>
      </c>
      <c r="P348">
        <v>1</v>
      </c>
      <c r="Q348" t="str">
        <f t="shared" si="6"/>
        <v>2</v>
      </c>
    </row>
    <row r="349" spans="1:17" x14ac:dyDescent="0.25">
      <c r="A349">
        <v>348</v>
      </c>
      <c r="D349">
        <v>197.878569</v>
      </c>
      <c r="E349" s="3">
        <v>2</v>
      </c>
      <c r="P349">
        <v>1</v>
      </c>
      <c r="Q349" t="str">
        <f t="shared" si="6"/>
        <v>2</v>
      </c>
    </row>
    <row r="350" spans="1:17" x14ac:dyDescent="0.25">
      <c r="A350">
        <v>349</v>
      </c>
      <c r="D350">
        <v>197.93377100000001</v>
      </c>
      <c r="E350" s="3">
        <v>2</v>
      </c>
      <c r="P350">
        <v>1</v>
      </c>
      <c r="Q350" t="str">
        <f t="shared" si="6"/>
        <v>2</v>
      </c>
    </row>
    <row r="351" spans="1:17" x14ac:dyDescent="0.25">
      <c r="A351">
        <v>350</v>
      </c>
      <c r="D351">
        <v>197.92413199999999</v>
      </c>
      <c r="E351" s="3">
        <v>2</v>
      </c>
      <c r="P351">
        <v>1</v>
      </c>
      <c r="Q351" t="str">
        <f t="shared" si="6"/>
        <v>2</v>
      </c>
    </row>
    <row r="352" spans="1:17" x14ac:dyDescent="0.25">
      <c r="A352">
        <v>351</v>
      </c>
      <c r="D352">
        <v>198.006033</v>
      </c>
      <c r="E352" s="3">
        <v>2</v>
      </c>
      <c r="P352">
        <v>1</v>
      </c>
      <c r="Q352" t="str">
        <f t="shared" si="6"/>
        <v>2</v>
      </c>
    </row>
    <row r="353" spans="1:17" x14ac:dyDescent="0.25">
      <c r="A353">
        <v>352</v>
      </c>
      <c r="B353">
        <v>204.33950999999999</v>
      </c>
      <c r="C353" s="4">
        <v>1</v>
      </c>
      <c r="D353">
        <v>197.976553</v>
      </c>
      <c r="E353" s="3">
        <v>2</v>
      </c>
      <c r="P353">
        <v>2</v>
      </c>
      <c r="Q353" t="str">
        <f t="shared" si="6"/>
        <v>12</v>
      </c>
    </row>
    <row r="354" spans="1:17" x14ac:dyDescent="0.25">
      <c r="A354">
        <v>353</v>
      </c>
      <c r="B354">
        <v>204.334723</v>
      </c>
      <c r="C354" s="4">
        <v>1</v>
      </c>
      <c r="D354">
        <v>198.04118599999998</v>
      </c>
      <c r="E354" s="3">
        <v>2</v>
      </c>
      <c r="P354">
        <v>2</v>
      </c>
      <c r="Q354" t="str">
        <f t="shared" si="6"/>
        <v>12</v>
      </c>
    </row>
    <row r="355" spans="1:17" x14ac:dyDescent="0.25">
      <c r="A355">
        <v>354</v>
      </c>
      <c r="B355">
        <v>204.337603</v>
      </c>
      <c r="C355" s="4">
        <v>1</v>
      </c>
      <c r="D355">
        <v>197.915007</v>
      </c>
      <c r="E355" s="3">
        <v>2</v>
      </c>
      <c r="P355">
        <v>2</v>
      </c>
      <c r="Q355" t="str">
        <f t="shared" si="6"/>
        <v>12</v>
      </c>
    </row>
    <row r="356" spans="1:17" x14ac:dyDescent="0.25">
      <c r="A356">
        <v>355</v>
      </c>
      <c r="B356">
        <v>204.32837899999998</v>
      </c>
      <c r="C356" s="4">
        <v>1</v>
      </c>
      <c r="P356">
        <v>1</v>
      </c>
      <c r="Q356" t="str">
        <f t="shared" si="6"/>
        <v>1</v>
      </c>
    </row>
    <row r="357" spans="1:17" x14ac:dyDescent="0.25">
      <c r="A357">
        <v>356</v>
      </c>
      <c r="B357">
        <v>204.37497200000001</v>
      </c>
      <c r="C357" s="4">
        <v>1</v>
      </c>
      <c r="P357">
        <v>1</v>
      </c>
      <c r="Q357" t="str">
        <f t="shared" si="6"/>
        <v>1</v>
      </c>
    </row>
    <row r="358" spans="1:17" x14ac:dyDescent="0.25">
      <c r="A358">
        <v>357</v>
      </c>
      <c r="B358">
        <v>204.35141999999999</v>
      </c>
      <c r="C358" s="4">
        <v>1</v>
      </c>
      <c r="P358">
        <v>1</v>
      </c>
      <c r="Q358" t="str">
        <f t="shared" si="6"/>
        <v>1</v>
      </c>
    </row>
    <row r="359" spans="1:17" x14ac:dyDescent="0.25">
      <c r="A359">
        <v>358</v>
      </c>
      <c r="B359">
        <v>204.33796899999999</v>
      </c>
      <c r="C359" s="4">
        <v>1</v>
      </c>
      <c r="P359">
        <v>1</v>
      </c>
      <c r="Q359" t="str">
        <f t="shared" si="6"/>
        <v>1</v>
      </c>
    </row>
    <row r="360" spans="1:17" x14ac:dyDescent="0.25">
      <c r="A360">
        <v>359</v>
      </c>
      <c r="B360">
        <v>204.33950999999999</v>
      </c>
      <c r="C360" s="4">
        <v>1</v>
      </c>
      <c r="H360">
        <v>203.89031</v>
      </c>
      <c r="I360" s="5">
        <v>4</v>
      </c>
      <c r="P360">
        <v>2</v>
      </c>
      <c r="Q360" t="str">
        <f t="shared" si="6"/>
        <v>14</v>
      </c>
    </row>
    <row r="361" spans="1:17" x14ac:dyDescent="0.25">
      <c r="A361">
        <v>360</v>
      </c>
      <c r="B361">
        <v>204.33950999999999</v>
      </c>
      <c r="C361" s="4">
        <v>1</v>
      </c>
      <c r="H361">
        <v>203.817274</v>
      </c>
      <c r="I361" s="5">
        <v>4</v>
      </c>
      <c r="P361">
        <v>2</v>
      </c>
      <c r="Q361" t="str">
        <f t="shared" si="6"/>
        <v>14</v>
      </c>
    </row>
    <row r="362" spans="1:17" x14ac:dyDescent="0.25">
      <c r="A362">
        <v>361</v>
      </c>
      <c r="H362">
        <v>203.918612</v>
      </c>
      <c r="I362" s="5">
        <v>4</v>
      </c>
      <c r="P362">
        <v>1</v>
      </c>
      <c r="Q362" t="str">
        <f t="shared" si="6"/>
        <v>4</v>
      </c>
    </row>
    <row r="363" spans="1:17" x14ac:dyDescent="0.25">
      <c r="A363">
        <v>362</v>
      </c>
      <c r="F363">
        <v>206.68093299999998</v>
      </c>
      <c r="G363" s="2">
        <v>3</v>
      </c>
      <c r="H363">
        <v>203.94515100000001</v>
      </c>
      <c r="I363" s="5">
        <v>4</v>
      </c>
      <c r="P363">
        <v>2</v>
      </c>
      <c r="Q363" t="str">
        <f t="shared" si="6"/>
        <v>34</v>
      </c>
    </row>
    <row r="364" spans="1:17" x14ac:dyDescent="0.25">
      <c r="A364">
        <v>363</v>
      </c>
      <c r="F364">
        <v>206.62444500000001</v>
      </c>
      <c r="G364" s="2">
        <v>3</v>
      </c>
      <c r="H364">
        <v>203.88747599999999</v>
      </c>
      <c r="I364" s="5">
        <v>4</v>
      </c>
      <c r="P364">
        <v>2</v>
      </c>
      <c r="Q364" t="str">
        <f t="shared" si="6"/>
        <v>34</v>
      </c>
    </row>
    <row r="365" spans="1:17" x14ac:dyDescent="0.25">
      <c r="A365">
        <v>364</v>
      </c>
      <c r="F365">
        <v>206.65866700000001</v>
      </c>
      <c r="G365" s="2">
        <v>3</v>
      </c>
      <c r="H365">
        <v>203.92875900000001</v>
      </c>
      <c r="I365" s="5">
        <v>4</v>
      </c>
      <c r="P365">
        <v>2</v>
      </c>
      <c r="Q365" t="str">
        <f t="shared" si="6"/>
        <v>34</v>
      </c>
    </row>
    <row r="366" spans="1:17" x14ac:dyDescent="0.25">
      <c r="A366">
        <v>365</v>
      </c>
      <c r="F366">
        <v>206.696707</v>
      </c>
      <c r="G366" s="2">
        <v>3</v>
      </c>
      <c r="H366">
        <v>203.914332</v>
      </c>
      <c r="I366" s="5">
        <v>4</v>
      </c>
      <c r="P366">
        <v>2</v>
      </c>
      <c r="Q366" t="str">
        <f t="shared" si="6"/>
        <v>34</v>
      </c>
    </row>
    <row r="367" spans="1:17" x14ac:dyDescent="0.25">
      <c r="A367">
        <v>366</v>
      </c>
      <c r="F367">
        <v>206.67305199999998</v>
      </c>
      <c r="G367" s="2">
        <v>3</v>
      </c>
      <c r="H367">
        <v>203.96505200000001</v>
      </c>
      <c r="I367" s="5">
        <v>4</v>
      </c>
      <c r="P367">
        <v>2</v>
      </c>
      <c r="Q367" t="str">
        <f t="shared" si="6"/>
        <v>34</v>
      </c>
    </row>
    <row r="368" spans="1:17" x14ac:dyDescent="0.25">
      <c r="A368">
        <v>367</v>
      </c>
      <c r="D368">
        <v>220.03675100000001</v>
      </c>
      <c r="E368" s="3">
        <v>2</v>
      </c>
      <c r="F368">
        <v>206.68965</v>
      </c>
      <c r="G368" s="2">
        <v>3</v>
      </c>
      <c r="H368">
        <v>203.89031</v>
      </c>
      <c r="I368" s="5">
        <v>4</v>
      </c>
      <c r="P368">
        <v>3</v>
      </c>
      <c r="Q368" t="str">
        <f t="shared" si="6"/>
        <v>234</v>
      </c>
    </row>
    <row r="369" spans="1:17" x14ac:dyDescent="0.25">
      <c r="A369">
        <v>368</v>
      </c>
      <c r="D369">
        <v>220.006089</v>
      </c>
      <c r="E369" s="3">
        <v>2</v>
      </c>
      <c r="F369">
        <v>206.69769099999999</v>
      </c>
      <c r="G369" s="2">
        <v>3</v>
      </c>
      <c r="H369">
        <v>203.89031</v>
      </c>
      <c r="I369" s="5">
        <v>4</v>
      </c>
      <c r="P369">
        <v>3</v>
      </c>
      <c r="Q369" t="str">
        <f t="shared" si="6"/>
        <v>234</v>
      </c>
    </row>
    <row r="370" spans="1:17" x14ac:dyDescent="0.25">
      <c r="A370">
        <v>369</v>
      </c>
      <c r="D370">
        <v>220.01812899999999</v>
      </c>
      <c r="E370" s="3">
        <v>2</v>
      </c>
      <c r="F370">
        <v>206.692587</v>
      </c>
      <c r="G370" s="2">
        <v>3</v>
      </c>
      <c r="P370">
        <v>2</v>
      </c>
      <c r="Q370" t="str">
        <f t="shared" si="6"/>
        <v>23</v>
      </c>
    </row>
    <row r="371" spans="1:17" x14ac:dyDescent="0.25">
      <c r="A371">
        <v>370</v>
      </c>
      <c r="D371">
        <v>220.038231</v>
      </c>
      <c r="E371" s="3">
        <v>2</v>
      </c>
      <c r="F371">
        <v>206.68093299999998</v>
      </c>
      <c r="G371" s="2">
        <v>3</v>
      </c>
      <c r="P371">
        <v>2</v>
      </c>
      <c r="Q371" t="str">
        <f t="shared" si="6"/>
        <v>23</v>
      </c>
    </row>
    <row r="372" spans="1:17" x14ac:dyDescent="0.25">
      <c r="A372">
        <v>371</v>
      </c>
      <c r="D372">
        <v>220.03460799999999</v>
      </c>
      <c r="E372" s="3">
        <v>2</v>
      </c>
      <c r="P372">
        <v>1</v>
      </c>
      <c r="Q372" t="str">
        <f t="shared" si="6"/>
        <v>2</v>
      </c>
    </row>
    <row r="373" spans="1:17" x14ac:dyDescent="0.25">
      <c r="A373">
        <v>372</v>
      </c>
      <c r="D373">
        <v>220.01843600000001</v>
      </c>
      <c r="E373" s="3">
        <v>2</v>
      </c>
      <c r="P373">
        <v>1</v>
      </c>
      <c r="Q373" t="str">
        <f t="shared" si="6"/>
        <v>2</v>
      </c>
    </row>
    <row r="374" spans="1:17" x14ac:dyDescent="0.25">
      <c r="A374">
        <v>373</v>
      </c>
      <c r="D374">
        <v>220.01323199999999</v>
      </c>
      <c r="E374" s="3">
        <v>2</v>
      </c>
      <c r="P374">
        <v>1</v>
      </c>
      <c r="Q374" t="str">
        <f t="shared" si="6"/>
        <v>2</v>
      </c>
    </row>
    <row r="375" spans="1:17" x14ac:dyDescent="0.25">
      <c r="A375">
        <v>374</v>
      </c>
      <c r="B375">
        <v>226.062713</v>
      </c>
      <c r="C375" s="4">
        <v>1</v>
      </c>
      <c r="D375">
        <v>220.027466</v>
      </c>
      <c r="E375" s="3">
        <v>2</v>
      </c>
      <c r="P375">
        <v>2</v>
      </c>
      <c r="Q375" t="str">
        <f t="shared" si="6"/>
        <v>12</v>
      </c>
    </row>
    <row r="376" spans="1:17" x14ac:dyDescent="0.25">
      <c r="A376">
        <v>375</v>
      </c>
      <c r="B376">
        <v>226.02990800000001</v>
      </c>
      <c r="C376" s="4">
        <v>1</v>
      </c>
      <c r="D376">
        <v>219.978948</v>
      </c>
      <c r="E376" s="3">
        <v>2</v>
      </c>
      <c r="P376">
        <v>2</v>
      </c>
      <c r="Q376" t="str">
        <f t="shared" si="6"/>
        <v>12</v>
      </c>
    </row>
    <row r="377" spans="1:17" x14ac:dyDescent="0.25">
      <c r="A377">
        <v>376</v>
      </c>
      <c r="B377">
        <v>226.03995800000001</v>
      </c>
      <c r="C377" s="4">
        <v>1</v>
      </c>
      <c r="D377">
        <v>220.03675100000001</v>
      </c>
      <c r="E377" s="3">
        <v>2</v>
      </c>
      <c r="P377">
        <v>2</v>
      </c>
      <c r="Q377" t="str">
        <f t="shared" si="6"/>
        <v>12</v>
      </c>
    </row>
    <row r="378" spans="1:17" x14ac:dyDescent="0.25">
      <c r="A378">
        <v>377</v>
      </c>
      <c r="B378">
        <v>226.029347</v>
      </c>
      <c r="C378" s="4">
        <v>1</v>
      </c>
      <c r="P378">
        <v>1</v>
      </c>
      <c r="Q378" t="str">
        <f t="shared" si="6"/>
        <v>1</v>
      </c>
    </row>
    <row r="379" spans="1:17" x14ac:dyDescent="0.25">
      <c r="A379">
        <v>378</v>
      </c>
      <c r="B379">
        <v>226.02307099999999</v>
      </c>
      <c r="C379" s="4">
        <v>1</v>
      </c>
      <c r="P379">
        <v>1</v>
      </c>
      <c r="Q379" t="str">
        <f t="shared" si="6"/>
        <v>1</v>
      </c>
    </row>
    <row r="380" spans="1:17" x14ac:dyDescent="0.25">
      <c r="A380">
        <v>379</v>
      </c>
      <c r="B380">
        <v>226.03592900000001</v>
      </c>
      <c r="C380" s="4">
        <v>1</v>
      </c>
      <c r="P380">
        <v>1</v>
      </c>
      <c r="Q380" t="str">
        <f t="shared" si="6"/>
        <v>1</v>
      </c>
    </row>
    <row r="381" spans="1:17" x14ac:dyDescent="0.25">
      <c r="A381">
        <v>380</v>
      </c>
      <c r="B381">
        <v>226.02450099999999</v>
      </c>
      <c r="C381" s="4">
        <v>1</v>
      </c>
      <c r="H381">
        <v>222.57110900000001</v>
      </c>
      <c r="I381" s="5">
        <v>4</v>
      </c>
      <c r="P381">
        <v>2</v>
      </c>
      <c r="Q381" t="str">
        <f t="shared" si="6"/>
        <v>14</v>
      </c>
    </row>
    <row r="382" spans="1:17" x14ac:dyDescent="0.25">
      <c r="A382">
        <v>381</v>
      </c>
      <c r="B382">
        <v>225.952055</v>
      </c>
      <c r="C382" s="4">
        <v>1</v>
      </c>
      <c r="H382">
        <v>222.56784300000001</v>
      </c>
      <c r="I382" s="5">
        <v>4</v>
      </c>
      <c r="P382">
        <v>2</v>
      </c>
      <c r="Q382" t="str">
        <f t="shared" si="6"/>
        <v>14</v>
      </c>
    </row>
    <row r="383" spans="1:17" x14ac:dyDescent="0.25">
      <c r="A383">
        <v>382</v>
      </c>
      <c r="B383">
        <v>225.93720999999999</v>
      </c>
      <c r="C383" s="4">
        <v>1</v>
      </c>
      <c r="H383">
        <v>222.50779499999999</v>
      </c>
      <c r="I383" s="5">
        <v>4</v>
      </c>
      <c r="P383">
        <v>2</v>
      </c>
      <c r="Q383" t="str">
        <f t="shared" si="6"/>
        <v>14</v>
      </c>
    </row>
    <row r="384" spans="1:17" x14ac:dyDescent="0.25">
      <c r="A384">
        <v>383</v>
      </c>
      <c r="B384">
        <v>226.062713</v>
      </c>
      <c r="C384" s="4">
        <v>1</v>
      </c>
      <c r="H384">
        <v>222.49233699999999</v>
      </c>
      <c r="I384" s="5">
        <v>4</v>
      </c>
      <c r="P384">
        <v>2</v>
      </c>
      <c r="Q384" t="str">
        <f t="shared" si="6"/>
        <v>14</v>
      </c>
    </row>
    <row r="385" spans="1:17" x14ac:dyDescent="0.25">
      <c r="A385">
        <v>384</v>
      </c>
      <c r="H385">
        <v>222.504479</v>
      </c>
      <c r="I385" s="5">
        <v>4</v>
      </c>
      <c r="P385">
        <v>1</v>
      </c>
      <c r="Q385" t="str">
        <f t="shared" si="6"/>
        <v>4</v>
      </c>
    </row>
    <row r="386" spans="1:17" x14ac:dyDescent="0.25">
      <c r="A386">
        <v>385</v>
      </c>
      <c r="F386">
        <v>226.63140799999999</v>
      </c>
      <c r="G386" s="2">
        <v>3</v>
      </c>
      <c r="H386">
        <v>222.57110900000001</v>
      </c>
      <c r="I386" s="5">
        <v>4</v>
      </c>
      <c r="P386">
        <v>2</v>
      </c>
      <c r="Q386" t="str">
        <f t="shared" ref="Q386:Q449" si="7">CONCATENATE(C386,E386,G386,I386)</f>
        <v>34</v>
      </c>
    </row>
    <row r="387" spans="1:17" x14ac:dyDescent="0.25">
      <c r="A387">
        <v>386</v>
      </c>
      <c r="F387">
        <v>226.63140799999999</v>
      </c>
      <c r="G387" s="2">
        <v>3</v>
      </c>
      <c r="H387">
        <v>222.57110900000001</v>
      </c>
      <c r="I387" s="5">
        <v>4</v>
      </c>
      <c r="J387">
        <v>235.87383399999999</v>
      </c>
      <c r="K387" t="s">
        <v>22</v>
      </c>
      <c r="Q387" t="str">
        <f t="shared" si="7"/>
        <v>34</v>
      </c>
    </row>
    <row r="388" spans="1:17" x14ac:dyDescent="0.25">
      <c r="A388">
        <v>387</v>
      </c>
      <c r="Q388" t="str">
        <f t="shared" si="7"/>
        <v/>
      </c>
    </row>
    <row r="389" spans="1:17" x14ac:dyDescent="0.25">
      <c r="A389">
        <v>388</v>
      </c>
      <c r="J389">
        <v>236.02744899999999</v>
      </c>
      <c r="K389" t="s">
        <v>22</v>
      </c>
      <c r="Q389" t="str">
        <f t="shared" si="7"/>
        <v/>
      </c>
    </row>
    <row r="390" spans="1:17" x14ac:dyDescent="0.25">
      <c r="A390">
        <v>389</v>
      </c>
      <c r="D390">
        <v>239.48885000000001</v>
      </c>
      <c r="E390" s="3">
        <v>2</v>
      </c>
      <c r="F390">
        <v>250.69877300000002</v>
      </c>
      <c r="G390" s="2">
        <v>3</v>
      </c>
      <c r="P390">
        <v>2</v>
      </c>
      <c r="Q390" t="str">
        <f t="shared" si="7"/>
        <v>23</v>
      </c>
    </row>
    <row r="391" spans="1:17" x14ac:dyDescent="0.25">
      <c r="A391">
        <v>390</v>
      </c>
      <c r="D391">
        <v>239.479207</v>
      </c>
      <c r="E391" s="3">
        <v>2</v>
      </c>
      <c r="F391">
        <v>250.64505500000001</v>
      </c>
      <c r="G391" s="2">
        <v>3</v>
      </c>
      <c r="P391">
        <v>2</v>
      </c>
      <c r="Q391" t="str">
        <f t="shared" si="7"/>
        <v>23</v>
      </c>
    </row>
    <row r="392" spans="1:17" x14ac:dyDescent="0.25">
      <c r="A392">
        <v>391</v>
      </c>
      <c r="D392">
        <v>239.456199</v>
      </c>
      <c r="E392" s="3">
        <v>2</v>
      </c>
      <c r="F392">
        <v>250.71984600000002</v>
      </c>
      <c r="G392" s="2">
        <v>3</v>
      </c>
      <c r="P392">
        <v>2</v>
      </c>
      <c r="Q392" t="str">
        <f t="shared" si="7"/>
        <v>23</v>
      </c>
    </row>
    <row r="393" spans="1:17" x14ac:dyDescent="0.25">
      <c r="A393">
        <v>392</v>
      </c>
      <c r="D393">
        <v>239.46813700000001</v>
      </c>
      <c r="E393" s="3">
        <v>2</v>
      </c>
      <c r="F393">
        <v>250.74107100000001</v>
      </c>
      <c r="G393" s="2">
        <v>3</v>
      </c>
      <c r="P393">
        <v>2</v>
      </c>
      <c r="Q393" t="str">
        <f t="shared" si="7"/>
        <v>23</v>
      </c>
    </row>
    <row r="394" spans="1:17" x14ac:dyDescent="0.25">
      <c r="A394">
        <v>393</v>
      </c>
      <c r="D394">
        <v>239.48216500000001</v>
      </c>
      <c r="E394" s="3">
        <v>2</v>
      </c>
      <c r="F394">
        <v>250.7501</v>
      </c>
      <c r="G394" s="2">
        <v>3</v>
      </c>
      <c r="P394">
        <v>2</v>
      </c>
      <c r="Q394" t="str">
        <f t="shared" si="7"/>
        <v>23</v>
      </c>
    </row>
    <row r="395" spans="1:17" x14ac:dyDescent="0.25">
      <c r="A395">
        <v>394</v>
      </c>
      <c r="D395">
        <v>239.45477</v>
      </c>
      <c r="E395" s="3">
        <v>2</v>
      </c>
      <c r="F395">
        <v>250.74474000000001</v>
      </c>
      <c r="G395" s="2">
        <v>3</v>
      </c>
      <c r="P395">
        <v>2</v>
      </c>
      <c r="Q395" t="str">
        <f t="shared" si="7"/>
        <v>23</v>
      </c>
    </row>
    <row r="396" spans="1:17" x14ac:dyDescent="0.25">
      <c r="A396">
        <v>395</v>
      </c>
      <c r="D396">
        <v>239.43732199999999</v>
      </c>
      <c r="E396" s="3">
        <v>2</v>
      </c>
      <c r="F396">
        <v>250.761067</v>
      </c>
      <c r="G396" s="2">
        <v>3</v>
      </c>
      <c r="P396">
        <v>2</v>
      </c>
      <c r="Q396" t="str">
        <f t="shared" si="7"/>
        <v>23</v>
      </c>
    </row>
    <row r="397" spans="1:17" x14ac:dyDescent="0.25">
      <c r="A397">
        <v>396</v>
      </c>
      <c r="D397">
        <v>239.443547</v>
      </c>
      <c r="E397" s="3">
        <v>2</v>
      </c>
      <c r="F397">
        <v>250.82999100000001</v>
      </c>
      <c r="G397" s="2">
        <v>3</v>
      </c>
      <c r="P397">
        <v>2</v>
      </c>
      <c r="Q397" t="str">
        <f t="shared" si="7"/>
        <v>23</v>
      </c>
    </row>
    <row r="398" spans="1:17" x14ac:dyDescent="0.25">
      <c r="A398">
        <v>397</v>
      </c>
      <c r="D398">
        <v>239.39467100000002</v>
      </c>
      <c r="E398" s="3">
        <v>2</v>
      </c>
      <c r="F398">
        <v>250.818871</v>
      </c>
      <c r="G398" s="2">
        <v>3</v>
      </c>
      <c r="P398">
        <v>2</v>
      </c>
      <c r="Q398" t="str">
        <f t="shared" si="7"/>
        <v>23</v>
      </c>
    </row>
    <row r="399" spans="1:17" x14ac:dyDescent="0.25">
      <c r="A399">
        <v>398</v>
      </c>
      <c r="D399">
        <v>239.48885000000001</v>
      </c>
      <c r="E399" s="3">
        <v>2</v>
      </c>
      <c r="F399">
        <v>250.69877300000002</v>
      </c>
      <c r="G399" s="2">
        <v>3</v>
      </c>
      <c r="P399">
        <v>2</v>
      </c>
      <c r="Q399" t="str">
        <f t="shared" si="7"/>
        <v>23</v>
      </c>
    </row>
    <row r="400" spans="1:17" x14ac:dyDescent="0.25">
      <c r="A400">
        <v>399</v>
      </c>
      <c r="D400">
        <v>239.48885000000001</v>
      </c>
      <c r="E400" s="3">
        <v>2</v>
      </c>
      <c r="P400">
        <v>1</v>
      </c>
      <c r="Q400" t="str">
        <f t="shared" si="7"/>
        <v>2</v>
      </c>
    </row>
    <row r="401" spans="1:17" x14ac:dyDescent="0.25">
      <c r="A401">
        <v>400</v>
      </c>
      <c r="D401">
        <v>239.48885000000001</v>
      </c>
      <c r="E401" s="3">
        <v>2</v>
      </c>
      <c r="P401">
        <v>1</v>
      </c>
      <c r="Q401" t="str">
        <f t="shared" si="7"/>
        <v>2</v>
      </c>
    </row>
    <row r="402" spans="1:17" x14ac:dyDescent="0.25">
      <c r="A402">
        <v>401</v>
      </c>
      <c r="B402">
        <v>228.680892</v>
      </c>
      <c r="C402" s="4">
        <v>1</v>
      </c>
      <c r="P402">
        <v>1</v>
      </c>
      <c r="Q402" t="str">
        <f t="shared" si="7"/>
        <v>1</v>
      </c>
    </row>
    <row r="403" spans="1:17" x14ac:dyDescent="0.25">
      <c r="A403">
        <v>402</v>
      </c>
      <c r="B403">
        <v>228.689616</v>
      </c>
      <c r="C403" s="4">
        <v>1</v>
      </c>
      <c r="P403">
        <v>1</v>
      </c>
      <c r="Q403" t="str">
        <f t="shared" si="7"/>
        <v>1</v>
      </c>
    </row>
    <row r="404" spans="1:17" x14ac:dyDescent="0.25">
      <c r="A404">
        <v>403</v>
      </c>
      <c r="B404">
        <v>228.678189</v>
      </c>
      <c r="C404" s="4">
        <v>1</v>
      </c>
      <c r="H404">
        <v>237.06275299999999</v>
      </c>
      <c r="I404" s="5">
        <v>4</v>
      </c>
      <c r="P404">
        <v>2</v>
      </c>
      <c r="Q404" t="str">
        <f t="shared" si="7"/>
        <v>14</v>
      </c>
    </row>
    <row r="405" spans="1:17" x14ac:dyDescent="0.25">
      <c r="A405">
        <v>404</v>
      </c>
      <c r="B405">
        <v>228.702575</v>
      </c>
      <c r="C405" s="4">
        <v>1</v>
      </c>
      <c r="H405">
        <v>236.95994999999999</v>
      </c>
      <c r="I405" s="5">
        <v>4</v>
      </c>
      <c r="P405">
        <v>2</v>
      </c>
      <c r="Q405" t="str">
        <f t="shared" si="7"/>
        <v>14</v>
      </c>
    </row>
    <row r="406" spans="1:17" x14ac:dyDescent="0.25">
      <c r="A406">
        <v>405</v>
      </c>
      <c r="B406">
        <v>228.72390100000001</v>
      </c>
      <c r="C406" s="4">
        <v>1</v>
      </c>
      <c r="H406">
        <v>236.998368</v>
      </c>
      <c r="I406" s="5">
        <v>4</v>
      </c>
      <c r="P406">
        <v>2</v>
      </c>
      <c r="Q406" t="str">
        <f t="shared" si="7"/>
        <v>14</v>
      </c>
    </row>
    <row r="407" spans="1:17" x14ac:dyDescent="0.25">
      <c r="A407">
        <v>406</v>
      </c>
      <c r="B407">
        <v>228.711299</v>
      </c>
      <c r="C407" s="4">
        <v>1</v>
      </c>
      <c r="H407">
        <v>237.01102</v>
      </c>
      <c r="I407" s="5">
        <v>4</v>
      </c>
      <c r="P407">
        <v>2</v>
      </c>
      <c r="Q407" t="str">
        <f t="shared" si="7"/>
        <v>14</v>
      </c>
    </row>
    <row r="408" spans="1:17" x14ac:dyDescent="0.25">
      <c r="A408">
        <v>407</v>
      </c>
      <c r="B408">
        <v>228.71201199999999</v>
      </c>
      <c r="C408" s="4">
        <v>1</v>
      </c>
      <c r="H408">
        <v>237.03009900000001</v>
      </c>
      <c r="I408" s="5">
        <v>4</v>
      </c>
      <c r="P408">
        <v>2</v>
      </c>
      <c r="Q408" t="str">
        <f t="shared" si="7"/>
        <v>14</v>
      </c>
    </row>
    <row r="409" spans="1:17" x14ac:dyDescent="0.25">
      <c r="A409">
        <v>408</v>
      </c>
      <c r="B409">
        <v>228.73165599999999</v>
      </c>
      <c r="C409" s="4">
        <v>1</v>
      </c>
      <c r="H409">
        <v>237.03525200000001</v>
      </c>
      <c r="I409" s="5">
        <v>4</v>
      </c>
      <c r="P409">
        <v>2</v>
      </c>
      <c r="Q409" t="str">
        <f t="shared" si="7"/>
        <v>14</v>
      </c>
    </row>
    <row r="410" spans="1:17" x14ac:dyDescent="0.25">
      <c r="A410">
        <v>409</v>
      </c>
      <c r="B410">
        <v>228.67002600000001</v>
      </c>
      <c r="C410" s="4">
        <v>1</v>
      </c>
      <c r="H410">
        <v>236.976327</v>
      </c>
      <c r="I410" s="5">
        <v>4</v>
      </c>
      <c r="P410">
        <v>2</v>
      </c>
      <c r="Q410" t="str">
        <f t="shared" si="7"/>
        <v>14</v>
      </c>
    </row>
    <row r="411" spans="1:17" x14ac:dyDescent="0.25">
      <c r="A411">
        <v>410</v>
      </c>
      <c r="B411">
        <v>228.680892</v>
      </c>
      <c r="C411" s="4">
        <v>1</v>
      </c>
      <c r="F411">
        <v>231.577529</v>
      </c>
      <c r="G411" s="2">
        <v>3</v>
      </c>
      <c r="H411">
        <v>236.98545899999999</v>
      </c>
      <c r="I411" s="5">
        <v>4</v>
      </c>
      <c r="P411">
        <v>3</v>
      </c>
      <c r="Q411" t="str">
        <f t="shared" si="7"/>
        <v>134</v>
      </c>
    </row>
    <row r="412" spans="1:17" x14ac:dyDescent="0.25">
      <c r="A412">
        <v>411</v>
      </c>
      <c r="F412">
        <v>231.511866</v>
      </c>
      <c r="G412" s="2">
        <v>3</v>
      </c>
      <c r="H412">
        <v>236.95423600000001</v>
      </c>
      <c r="I412" s="5">
        <v>4</v>
      </c>
      <c r="P412">
        <v>2</v>
      </c>
      <c r="Q412" t="str">
        <f t="shared" si="7"/>
        <v>34</v>
      </c>
    </row>
    <row r="413" spans="1:17" x14ac:dyDescent="0.25">
      <c r="A413">
        <v>412</v>
      </c>
      <c r="F413">
        <v>231.48579899999999</v>
      </c>
      <c r="G413" s="2">
        <v>3</v>
      </c>
      <c r="H413">
        <v>237.06275299999999</v>
      </c>
      <c r="I413" s="5">
        <v>4</v>
      </c>
      <c r="P413">
        <v>2</v>
      </c>
      <c r="Q413" t="str">
        <f t="shared" si="7"/>
        <v>34</v>
      </c>
    </row>
    <row r="414" spans="1:17" x14ac:dyDescent="0.25">
      <c r="A414">
        <v>413</v>
      </c>
      <c r="F414">
        <v>231.53176400000001</v>
      </c>
      <c r="G414" s="2">
        <v>3</v>
      </c>
      <c r="H414">
        <v>237.06275299999999</v>
      </c>
      <c r="I414" s="5">
        <v>4</v>
      </c>
      <c r="P414">
        <v>2</v>
      </c>
      <c r="Q414" t="str">
        <f t="shared" si="7"/>
        <v>34</v>
      </c>
    </row>
    <row r="415" spans="1:17" x14ac:dyDescent="0.25">
      <c r="A415">
        <v>414</v>
      </c>
      <c r="D415">
        <v>217.329903</v>
      </c>
      <c r="E415" s="3">
        <v>2</v>
      </c>
      <c r="F415">
        <v>231.56864999999999</v>
      </c>
      <c r="G415" s="2">
        <v>3</v>
      </c>
      <c r="P415">
        <v>2</v>
      </c>
      <c r="Q415" t="str">
        <f t="shared" si="7"/>
        <v>23</v>
      </c>
    </row>
    <row r="416" spans="1:17" x14ac:dyDescent="0.25">
      <c r="A416">
        <v>415</v>
      </c>
      <c r="D416">
        <v>217.31566799999999</v>
      </c>
      <c r="E416" s="3">
        <v>2</v>
      </c>
      <c r="F416">
        <v>231.52543700000001</v>
      </c>
      <c r="G416" s="2">
        <v>3</v>
      </c>
      <c r="P416">
        <v>2</v>
      </c>
      <c r="Q416" t="str">
        <f t="shared" si="7"/>
        <v>23</v>
      </c>
    </row>
    <row r="417" spans="1:17" x14ac:dyDescent="0.25">
      <c r="A417">
        <v>416</v>
      </c>
      <c r="D417">
        <v>217.37178800000001</v>
      </c>
      <c r="E417" s="3">
        <v>2</v>
      </c>
      <c r="F417">
        <v>231.518857</v>
      </c>
      <c r="G417" s="2">
        <v>3</v>
      </c>
      <c r="P417">
        <v>2</v>
      </c>
      <c r="Q417" t="str">
        <f t="shared" si="7"/>
        <v>23</v>
      </c>
    </row>
    <row r="418" spans="1:17" x14ac:dyDescent="0.25">
      <c r="A418">
        <v>417</v>
      </c>
      <c r="D418">
        <v>217.32097400000001</v>
      </c>
      <c r="E418" s="3">
        <v>2</v>
      </c>
      <c r="F418">
        <v>231.577529</v>
      </c>
      <c r="G418" s="2">
        <v>3</v>
      </c>
      <c r="P418">
        <v>2</v>
      </c>
      <c r="Q418" t="str">
        <f t="shared" si="7"/>
        <v>23</v>
      </c>
    </row>
    <row r="419" spans="1:17" x14ac:dyDescent="0.25">
      <c r="A419">
        <v>418</v>
      </c>
      <c r="D419">
        <v>217.37704299999999</v>
      </c>
      <c r="E419" s="3">
        <v>2</v>
      </c>
      <c r="F419">
        <v>231.577529</v>
      </c>
      <c r="G419" s="2">
        <v>3</v>
      </c>
      <c r="P419">
        <v>2</v>
      </c>
      <c r="Q419" t="str">
        <f t="shared" si="7"/>
        <v>23</v>
      </c>
    </row>
    <row r="420" spans="1:17" x14ac:dyDescent="0.25">
      <c r="A420">
        <v>419</v>
      </c>
      <c r="D420">
        <v>217.38561300000001</v>
      </c>
      <c r="E420" s="3">
        <v>2</v>
      </c>
      <c r="P420">
        <v>1</v>
      </c>
      <c r="Q420" t="str">
        <f t="shared" si="7"/>
        <v>2</v>
      </c>
    </row>
    <row r="421" spans="1:17" x14ac:dyDescent="0.25">
      <c r="A421">
        <v>420</v>
      </c>
      <c r="D421">
        <v>217.354646</v>
      </c>
      <c r="E421" s="3">
        <v>2</v>
      </c>
      <c r="P421">
        <v>1</v>
      </c>
      <c r="Q421" t="str">
        <f t="shared" si="7"/>
        <v>2</v>
      </c>
    </row>
    <row r="422" spans="1:17" x14ac:dyDescent="0.25">
      <c r="A422">
        <v>421</v>
      </c>
      <c r="D422">
        <v>217.396072</v>
      </c>
      <c r="E422" s="3">
        <v>2</v>
      </c>
      <c r="P422">
        <v>1</v>
      </c>
      <c r="Q422" t="str">
        <f t="shared" si="7"/>
        <v>2</v>
      </c>
    </row>
    <row r="423" spans="1:17" x14ac:dyDescent="0.25">
      <c r="A423">
        <v>422</v>
      </c>
      <c r="B423">
        <v>210.594595</v>
      </c>
      <c r="C423" s="4">
        <v>1</v>
      </c>
      <c r="D423">
        <v>217.329903</v>
      </c>
      <c r="E423" s="3">
        <v>2</v>
      </c>
      <c r="P423">
        <v>2</v>
      </c>
      <c r="Q423" t="str">
        <f t="shared" si="7"/>
        <v>12</v>
      </c>
    </row>
    <row r="424" spans="1:17" x14ac:dyDescent="0.25">
      <c r="A424">
        <v>423</v>
      </c>
      <c r="B424">
        <v>210.608305</v>
      </c>
      <c r="C424" s="4">
        <v>1</v>
      </c>
      <c r="D424">
        <v>217.329903</v>
      </c>
      <c r="E424" s="3">
        <v>2</v>
      </c>
      <c r="P424">
        <v>2</v>
      </c>
      <c r="Q424" t="str">
        <f t="shared" si="7"/>
        <v>12</v>
      </c>
    </row>
    <row r="425" spans="1:17" x14ac:dyDescent="0.25">
      <c r="A425">
        <v>424</v>
      </c>
      <c r="B425">
        <v>210.64515900000001</v>
      </c>
      <c r="C425" s="4">
        <v>1</v>
      </c>
      <c r="P425">
        <v>1</v>
      </c>
      <c r="Q425" t="str">
        <f t="shared" si="7"/>
        <v>1</v>
      </c>
    </row>
    <row r="426" spans="1:17" x14ac:dyDescent="0.25">
      <c r="A426">
        <v>425</v>
      </c>
      <c r="B426">
        <v>210.62330500000002</v>
      </c>
      <c r="C426" s="4">
        <v>1</v>
      </c>
      <c r="P426">
        <v>1</v>
      </c>
      <c r="Q426" t="str">
        <f t="shared" si="7"/>
        <v>1</v>
      </c>
    </row>
    <row r="427" spans="1:17" x14ac:dyDescent="0.25">
      <c r="A427">
        <v>426</v>
      </c>
      <c r="B427">
        <v>210.68793700000001</v>
      </c>
      <c r="C427" s="4">
        <v>1</v>
      </c>
      <c r="P427">
        <v>1</v>
      </c>
      <c r="Q427" t="str">
        <f t="shared" si="7"/>
        <v>1</v>
      </c>
    </row>
    <row r="428" spans="1:17" x14ac:dyDescent="0.25">
      <c r="A428">
        <v>427</v>
      </c>
      <c r="B428">
        <v>210.74561499999999</v>
      </c>
      <c r="C428" s="4">
        <v>1</v>
      </c>
      <c r="H428">
        <v>213.876307</v>
      </c>
      <c r="I428" s="5">
        <v>4</v>
      </c>
      <c r="P428">
        <v>2</v>
      </c>
      <c r="Q428" t="str">
        <f t="shared" si="7"/>
        <v>14</v>
      </c>
    </row>
    <row r="429" spans="1:17" x14ac:dyDescent="0.25">
      <c r="A429">
        <v>428</v>
      </c>
      <c r="B429">
        <v>210.594595</v>
      </c>
      <c r="C429" s="4">
        <v>1</v>
      </c>
      <c r="H429">
        <v>213.84314499999999</v>
      </c>
      <c r="I429" s="5">
        <v>4</v>
      </c>
      <c r="P429">
        <v>2</v>
      </c>
      <c r="Q429" t="str">
        <f t="shared" si="7"/>
        <v>14</v>
      </c>
    </row>
    <row r="430" spans="1:17" x14ac:dyDescent="0.25">
      <c r="A430">
        <v>429</v>
      </c>
      <c r="F430">
        <v>213.341284</v>
      </c>
      <c r="G430" s="2">
        <v>3</v>
      </c>
      <c r="H430">
        <v>213.81630999999999</v>
      </c>
      <c r="I430" s="5">
        <v>4</v>
      </c>
      <c r="P430">
        <v>2</v>
      </c>
      <c r="Q430" t="str">
        <f t="shared" si="7"/>
        <v>34</v>
      </c>
    </row>
    <row r="431" spans="1:17" x14ac:dyDescent="0.25">
      <c r="A431">
        <v>430</v>
      </c>
      <c r="F431">
        <v>213.158028</v>
      </c>
      <c r="G431" s="2">
        <v>3</v>
      </c>
      <c r="H431">
        <v>213.874368</v>
      </c>
      <c r="I431" s="5">
        <v>4</v>
      </c>
      <c r="P431">
        <v>2</v>
      </c>
      <c r="Q431" t="str">
        <f t="shared" si="7"/>
        <v>34</v>
      </c>
    </row>
    <row r="432" spans="1:17" x14ac:dyDescent="0.25">
      <c r="A432">
        <v>431</v>
      </c>
      <c r="F432">
        <v>212.18852800000002</v>
      </c>
      <c r="G432" s="2">
        <v>3</v>
      </c>
      <c r="H432">
        <v>213.87018499999999</v>
      </c>
      <c r="I432" s="5">
        <v>4</v>
      </c>
      <c r="P432">
        <v>2</v>
      </c>
      <c r="Q432" t="str">
        <f t="shared" si="7"/>
        <v>34</v>
      </c>
    </row>
    <row r="433" spans="1:17" x14ac:dyDescent="0.25">
      <c r="A433">
        <v>432</v>
      </c>
      <c r="F433">
        <v>213.352508</v>
      </c>
      <c r="G433" s="2">
        <v>3</v>
      </c>
      <c r="H433">
        <v>213.85804200000001</v>
      </c>
      <c r="I433" s="5">
        <v>4</v>
      </c>
      <c r="P433">
        <v>2</v>
      </c>
      <c r="Q433" t="str">
        <f t="shared" si="7"/>
        <v>34</v>
      </c>
    </row>
    <row r="434" spans="1:17" x14ac:dyDescent="0.25">
      <c r="A434">
        <v>433</v>
      </c>
      <c r="F434">
        <v>213.466634</v>
      </c>
      <c r="G434" s="2">
        <v>3</v>
      </c>
      <c r="H434">
        <v>213.89181600000001</v>
      </c>
      <c r="I434" s="5">
        <v>4</v>
      </c>
      <c r="P434">
        <v>2</v>
      </c>
      <c r="Q434" t="str">
        <f t="shared" si="7"/>
        <v>34</v>
      </c>
    </row>
    <row r="435" spans="1:17" x14ac:dyDescent="0.25">
      <c r="A435">
        <v>434</v>
      </c>
      <c r="F435">
        <v>213.38372999999999</v>
      </c>
      <c r="G435" s="2">
        <v>3</v>
      </c>
      <c r="H435">
        <v>213.876307</v>
      </c>
      <c r="I435" s="5">
        <v>4</v>
      </c>
      <c r="P435">
        <v>2</v>
      </c>
      <c r="Q435" t="str">
        <f t="shared" si="7"/>
        <v>34</v>
      </c>
    </row>
    <row r="436" spans="1:17" x14ac:dyDescent="0.25">
      <c r="A436">
        <v>435</v>
      </c>
      <c r="F436">
        <v>213.681164</v>
      </c>
      <c r="G436" s="2">
        <v>3</v>
      </c>
      <c r="H436">
        <v>213.876307</v>
      </c>
      <c r="I436" s="5">
        <v>4</v>
      </c>
      <c r="P436">
        <v>2</v>
      </c>
      <c r="Q436" t="str">
        <f t="shared" si="7"/>
        <v>34</v>
      </c>
    </row>
    <row r="437" spans="1:17" x14ac:dyDescent="0.25">
      <c r="A437">
        <v>436</v>
      </c>
      <c r="F437">
        <v>213.773965</v>
      </c>
      <c r="G437" s="2">
        <v>3</v>
      </c>
      <c r="P437">
        <v>1</v>
      </c>
      <c r="Q437" t="str">
        <f t="shared" si="7"/>
        <v>3</v>
      </c>
    </row>
    <row r="438" spans="1:17" x14ac:dyDescent="0.25">
      <c r="A438">
        <v>437</v>
      </c>
      <c r="P438">
        <v>0</v>
      </c>
      <c r="Q438" t="str">
        <f t="shared" si="7"/>
        <v/>
      </c>
    </row>
    <row r="439" spans="1:17" x14ac:dyDescent="0.25">
      <c r="A439">
        <v>438</v>
      </c>
      <c r="P439">
        <v>0</v>
      </c>
      <c r="Q439" t="str">
        <f t="shared" si="7"/>
        <v/>
      </c>
    </row>
    <row r="440" spans="1:17" x14ac:dyDescent="0.25">
      <c r="A440">
        <v>439</v>
      </c>
      <c r="P440">
        <v>0</v>
      </c>
      <c r="Q440" t="str">
        <f t="shared" si="7"/>
        <v/>
      </c>
    </row>
    <row r="441" spans="1:17" x14ac:dyDescent="0.25">
      <c r="A441">
        <v>440</v>
      </c>
      <c r="D441">
        <v>189.381441</v>
      </c>
      <c r="E441" s="3">
        <v>2</v>
      </c>
      <c r="P441">
        <v>1</v>
      </c>
      <c r="Q441" t="str">
        <f t="shared" si="7"/>
        <v>2</v>
      </c>
    </row>
    <row r="442" spans="1:17" x14ac:dyDescent="0.25">
      <c r="A442">
        <v>441</v>
      </c>
      <c r="D442">
        <v>189.35129000000001</v>
      </c>
      <c r="E442" s="3">
        <v>2</v>
      </c>
      <c r="P442">
        <v>1</v>
      </c>
      <c r="Q442" t="str">
        <f t="shared" si="7"/>
        <v>2</v>
      </c>
    </row>
    <row r="443" spans="1:17" x14ac:dyDescent="0.25">
      <c r="A443">
        <v>442</v>
      </c>
      <c r="B443">
        <v>186.69215199999999</v>
      </c>
      <c r="C443" s="4">
        <v>1</v>
      </c>
      <c r="D443">
        <v>189.39319399999999</v>
      </c>
      <c r="E443" s="3">
        <v>2</v>
      </c>
      <c r="P443">
        <v>2</v>
      </c>
      <c r="Q443" t="str">
        <f t="shared" si="7"/>
        <v>12</v>
      </c>
    </row>
    <row r="444" spans="1:17" x14ac:dyDescent="0.25">
      <c r="A444">
        <v>443</v>
      </c>
      <c r="B444">
        <v>186.70070899999999</v>
      </c>
      <c r="C444" s="4">
        <v>1</v>
      </c>
      <c r="D444">
        <v>189.36437799999999</v>
      </c>
      <c r="E444" s="3">
        <v>2</v>
      </c>
      <c r="P444">
        <v>2</v>
      </c>
      <c r="Q444" t="str">
        <f t="shared" si="7"/>
        <v>12</v>
      </c>
    </row>
    <row r="445" spans="1:17" x14ac:dyDescent="0.25">
      <c r="A445">
        <v>444</v>
      </c>
      <c r="B445">
        <v>186.69504000000001</v>
      </c>
      <c r="C445" s="4">
        <v>1</v>
      </c>
      <c r="D445">
        <v>189.35438399999998</v>
      </c>
      <c r="E445" s="3">
        <v>2</v>
      </c>
      <c r="P445">
        <v>2</v>
      </c>
      <c r="Q445" t="str">
        <f t="shared" si="7"/>
        <v>12</v>
      </c>
    </row>
    <row r="446" spans="1:17" x14ac:dyDescent="0.25">
      <c r="A446">
        <v>445</v>
      </c>
      <c r="B446">
        <v>186.708338</v>
      </c>
      <c r="C446" s="4">
        <v>1</v>
      </c>
      <c r="D446">
        <v>189.362009</v>
      </c>
      <c r="E446" s="3">
        <v>2</v>
      </c>
      <c r="P446">
        <v>2</v>
      </c>
      <c r="Q446" t="str">
        <f t="shared" si="7"/>
        <v>12</v>
      </c>
    </row>
    <row r="447" spans="1:17" x14ac:dyDescent="0.25">
      <c r="A447">
        <v>446</v>
      </c>
      <c r="B447">
        <v>186.68643</v>
      </c>
      <c r="C447" s="4">
        <v>1</v>
      </c>
      <c r="D447">
        <v>189.381441</v>
      </c>
      <c r="E447" s="3">
        <v>2</v>
      </c>
      <c r="P447">
        <v>2</v>
      </c>
      <c r="Q447" t="str">
        <f t="shared" si="7"/>
        <v>12</v>
      </c>
    </row>
    <row r="448" spans="1:17" x14ac:dyDescent="0.25">
      <c r="A448">
        <v>447</v>
      </c>
      <c r="B448">
        <v>186.650248</v>
      </c>
      <c r="C448" s="4">
        <v>1</v>
      </c>
      <c r="P448">
        <v>1</v>
      </c>
      <c r="Q448" t="str">
        <f t="shared" si="7"/>
        <v>1</v>
      </c>
    </row>
    <row r="449" spans="1:17" x14ac:dyDescent="0.25">
      <c r="A449">
        <v>448</v>
      </c>
      <c r="B449">
        <v>186.77554900000001</v>
      </c>
      <c r="C449" s="4">
        <v>1</v>
      </c>
      <c r="P449">
        <v>1</v>
      </c>
      <c r="Q449" t="str">
        <f t="shared" si="7"/>
        <v>1</v>
      </c>
    </row>
    <row r="450" spans="1:17" x14ac:dyDescent="0.25">
      <c r="A450">
        <v>449</v>
      </c>
      <c r="B450">
        <v>186.69215199999999</v>
      </c>
      <c r="C450" s="4">
        <v>1</v>
      </c>
      <c r="H450">
        <v>185.726584</v>
      </c>
      <c r="I450" s="5">
        <v>4</v>
      </c>
      <c r="P450">
        <v>2</v>
      </c>
      <c r="Q450" t="str">
        <f t="shared" ref="Q450:Q513" si="8">CONCATENATE(C450,E450,G450,I450)</f>
        <v>14</v>
      </c>
    </row>
    <row r="451" spans="1:17" x14ac:dyDescent="0.25">
      <c r="A451">
        <v>450</v>
      </c>
      <c r="F451">
        <v>186.11068599999999</v>
      </c>
      <c r="G451" s="2">
        <v>3</v>
      </c>
      <c r="H451">
        <v>185.728285</v>
      </c>
      <c r="I451" s="5">
        <v>4</v>
      </c>
      <c r="P451">
        <v>2</v>
      </c>
      <c r="Q451" t="str">
        <f t="shared" si="8"/>
        <v>34</v>
      </c>
    </row>
    <row r="452" spans="1:17" x14ac:dyDescent="0.25">
      <c r="A452">
        <v>451</v>
      </c>
      <c r="F452">
        <v>186.095843</v>
      </c>
      <c r="G452" s="2">
        <v>3</v>
      </c>
      <c r="H452">
        <v>185.71869900000002</v>
      </c>
      <c r="I452" s="5">
        <v>4</v>
      </c>
      <c r="P452">
        <v>2</v>
      </c>
      <c r="Q452" t="str">
        <f t="shared" si="8"/>
        <v>34</v>
      </c>
    </row>
    <row r="453" spans="1:17" x14ac:dyDescent="0.25">
      <c r="A453">
        <v>452</v>
      </c>
      <c r="F453">
        <v>186.039198</v>
      </c>
      <c r="G453" s="2">
        <v>3</v>
      </c>
      <c r="H453">
        <v>185.73219900000001</v>
      </c>
      <c r="I453" s="5">
        <v>4</v>
      </c>
      <c r="P453">
        <v>2</v>
      </c>
      <c r="Q453" t="str">
        <f t="shared" si="8"/>
        <v>34</v>
      </c>
    </row>
    <row r="454" spans="1:17" x14ac:dyDescent="0.25">
      <c r="A454">
        <v>453</v>
      </c>
      <c r="F454">
        <v>186.056051</v>
      </c>
      <c r="G454" s="2">
        <v>3</v>
      </c>
      <c r="H454">
        <v>185.74122399999999</v>
      </c>
      <c r="I454" s="5">
        <v>4</v>
      </c>
      <c r="P454">
        <v>2</v>
      </c>
      <c r="Q454" t="str">
        <f t="shared" si="8"/>
        <v>34</v>
      </c>
    </row>
    <row r="455" spans="1:17" x14ac:dyDescent="0.25">
      <c r="A455">
        <v>454</v>
      </c>
      <c r="F455">
        <v>186.03332</v>
      </c>
      <c r="G455" s="2">
        <v>3</v>
      </c>
      <c r="H455">
        <v>185.72709900000001</v>
      </c>
      <c r="I455" s="5">
        <v>4</v>
      </c>
      <c r="P455">
        <v>2</v>
      </c>
      <c r="Q455" t="str">
        <f t="shared" si="8"/>
        <v>34</v>
      </c>
    </row>
    <row r="456" spans="1:17" x14ac:dyDescent="0.25">
      <c r="A456">
        <v>455</v>
      </c>
      <c r="F456">
        <v>186.047236</v>
      </c>
      <c r="G456" s="2">
        <v>3</v>
      </c>
      <c r="H456">
        <v>185.717772</v>
      </c>
      <c r="I456" s="5">
        <v>4</v>
      </c>
      <c r="P456">
        <v>2</v>
      </c>
      <c r="Q456" t="str">
        <f t="shared" si="8"/>
        <v>34</v>
      </c>
    </row>
    <row r="457" spans="1:17" x14ac:dyDescent="0.25">
      <c r="A457">
        <v>456</v>
      </c>
      <c r="F457">
        <v>186.02223800000002</v>
      </c>
      <c r="G457" s="2">
        <v>3</v>
      </c>
      <c r="H457">
        <v>185.73385100000002</v>
      </c>
      <c r="I457" s="5">
        <v>4</v>
      </c>
      <c r="P457">
        <v>2</v>
      </c>
      <c r="Q457" t="str">
        <f t="shared" si="8"/>
        <v>34</v>
      </c>
    </row>
    <row r="458" spans="1:17" x14ac:dyDescent="0.25">
      <c r="A458">
        <v>457</v>
      </c>
      <c r="F458">
        <v>186.11068599999999</v>
      </c>
      <c r="G458" s="2">
        <v>3</v>
      </c>
      <c r="H458">
        <v>185.726584</v>
      </c>
      <c r="I458" s="5">
        <v>4</v>
      </c>
      <c r="P458">
        <v>2</v>
      </c>
      <c r="Q458" t="str">
        <f t="shared" si="8"/>
        <v>34</v>
      </c>
    </row>
    <row r="459" spans="1:17" x14ac:dyDescent="0.25">
      <c r="A459">
        <v>458</v>
      </c>
      <c r="P459">
        <v>0</v>
      </c>
      <c r="Q459" t="str">
        <f t="shared" si="8"/>
        <v/>
      </c>
    </row>
    <row r="460" spans="1:17" x14ac:dyDescent="0.25">
      <c r="A460">
        <v>459</v>
      </c>
      <c r="D460">
        <v>165.74305699999999</v>
      </c>
      <c r="E460" s="3">
        <v>2</v>
      </c>
      <c r="P460">
        <v>1</v>
      </c>
      <c r="Q460" t="str">
        <f t="shared" si="8"/>
        <v>2</v>
      </c>
    </row>
    <row r="461" spans="1:17" x14ac:dyDescent="0.25">
      <c r="A461">
        <v>460</v>
      </c>
      <c r="D461">
        <v>165.71671700000002</v>
      </c>
      <c r="E461" s="3">
        <v>2</v>
      </c>
      <c r="P461">
        <v>1</v>
      </c>
      <c r="Q461" t="str">
        <f t="shared" si="8"/>
        <v>2</v>
      </c>
    </row>
    <row r="462" spans="1:17" x14ac:dyDescent="0.25">
      <c r="A462">
        <v>461</v>
      </c>
      <c r="D462">
        <v>165.729243</v>
      </c>
      <c r="E462" s="3">
        <v>2</v>
      </c>
      <c r="P462">
        <v>1</v>
      </c>
      <c r="Q462" t="str">
        <f t="shared" si="8"/>
        <v>2</v>
      </c>
    </row>
    <row r="463" spans="1:17" x14ac:dyDescent="0.25">
      <c r="A463">
        <v>462</v>
      </c>
      <c r="D463">
        <v>165.70666699999998</v>
      </c>
      <c r="E463" s="3">
        <v>2</v>
      </c>
      <c r="P463">
        <v>1</v>
      </c>
      <c r="Q463" t="str">
        <f t="shared" si="8"/>
        <v>2</v>
      </c>
    </row>
    <row r="464" spans="1:17" x14ac:dyDescent="0.25">
      <c r="A464">
        <v>463</v>
      </c>
      <c r="B464">
        <v>161.45101700000001</v>
      </c>
      <c r="C464" s="4">
        <v>1</v>
      </c>
      <c r="D464">
        <v>165.70677000000001</v>
      </c>
      <c r="E464" s="3">
        <v>2</v>
      </c>
      <c r="P464">
        <v>2</v>
      </c>
      <c r="Q464" t="str">
        <f t="shared" si="8"/>
        <v>12</v>
      </c>
    </row>
    <row r="465" spans="1:17" x14ac:dyDescent="0.25">
      <c r="A465">
        <v>464</v>
      </c>
      <c r="B465">
        <v>161.45101700000001</v>
      </c>
      <c r="C465" s="4">
        <v>1</v>
      </c>
      <c r="D465">
        <v>165.63084599999999</v>
      </c>
      <c r="E465" s="3">
        <v>2</v>
      </c>
      <c r="P465">
        <v>2</v>
      </c>
      <c r="Q465" t="str">
        <f t="shared" si="8"/>
        <v>12</v>
      </c>
    </row>
    <row r="466" spans="1:17" x14ac:dyDescent="0.25">
      <c r="A466">
        <v>465</v>
      </c>
      <c r="B466">
        <v>161.45101700000001</v>
      </c>
      <c r="C466" s="4">
        <v>1</v>
      </c>
      <c r="D466">
        <v>165.63826799999998</v>
      </c>
      <c r="E466" s="3">
        <v>2</v>
      </c>
      <c r="P466">
        <v>2</v>
      </c>
      <c r="Q466" t="str">
        <f t="shared" si="8"/>
        <v>12</v>
      </c>
    </row>
    <row r="467" spans="1:17" x14ac:dyDescent="0.25">
      <c r="A467">
        <v>466</v>
      </c>
      <c r="B467">
        <v>161.45101700000001</v>
      </c>
      <c r="C467" s="4">
        <v>1</v>
      </c>
      <c r="D467">
        <v>165.74305699999999</v>
      </c>
      <c r="E467" s="3">
        <v>2</v>
      </c>
      <c r="P467">
        <v>2</v>
      </c>
      <c r="Q467" t="str">
        <f t="shared" si="8"/>
        <v>12</v>
      </c>
    </row>
    <row r="468" spans="1:17" x14ac:dyDescent="0.25">
      <c r="A468">
        <v>467</v>
      </c>
      <c r="B468">
        <v>161.45101700000001</v>
      </c>
      <c r="C468" s="4">
        <v>1</v>
      </c>
      <c r="P468">
        <v>1</v>
      </c>
      <c r="Q468" t="str">
        <f t="shared" si="8"/>
        <v>1</v>
      </c>
    </row>
    <row r="469" spans="1:17" x14ac:dyDescent="0.25">
      <c r="A469">
        <v>468</v>
      </c>
      <c r="B469">
        <v>161.45101700000001</v>
      </c>
      <c r="C469" s="4">
        <v>1</v>
      </c>
      <c r="P469">
        <v>1</v>
      </c>
      <c r="Q469" t="str">
        <f t="shared" si="8"/>
        <v>1</v>
      </c>
    </row>
    <row r="470" spans="1:17" x14ac:dyDescent="0.25">
      <c r="A470">
        <v>469</v>
      </c>
      <c r="B470">
        <v>161.45101700000001</v>
      </c>
      <c r="C470" s="4">
        <v>1</v>
      </c>
      <c r="P470">
        <v>1</v>
      </c>
      <c r="Q470" t="str">
        <f t="shared" si="8"/>
        <v>1</v>
      </c>
    </row>
    <row r="471" spans="1:17" x14ac:dyDescent="0.25">
      <c r="A471">
        <v>470</v>
      </c>
      <c r="B471">
        <v>161.45101700000001</v>
      </c>
      <c r="C471" s="4">
        <v>1</v>
      </c>
      <c r="H471">
        <v>161.40406100000001</v>
      </c>
      <c r="I471" s="5">
        <v>4</v>
      </c>
      <c r="P471">
        <v>2</v>
      </c>
      <c r="Q471" t="str">
        <f t="shared" si="8"/>
        <v>14</v>
      </c>
    </row>
    <row r="472" spans="1:17" x14ac:dyDescent="0.25">
      <c r="A472">
        <v>471</v>
      </c>
      <c r="F472">
        <v>160.26571899999999</v>
      </c>
      <c r="G472" s="2">
        <v>3</v>
      </c>
      <c r="H472">
        <v>161.35143499999998</v>
      </c>
      <c r="I472" s="5">
        <v>4</v>
      </c>
      <c r="P472">
        <v>2</v>
      </c>
      <c r="Q472" t="str">
        <f t="shared" si="8"/>
        <v>34</v>
      </c>
    </row>
    <row r="473" spans="1:17" x14ac:dyDescent="0.25">
      <c r="A473">
        <v>472</v>
      </c>
      <c r="F473">
        <v>160.301748</v>
      </c>
      <c r="G473" s="2">
        <v>3</v>
      </c>
      <c r="H473">
        <v>161.430193</v>
      </c>
      <c r="I473" s="5">
        <v>4</v>
      </c>
      <c r="P473">
        <v>2</v>
      </c>
      <c r="Q473" t="str">
        <f t="shared" si="8"/>
        <v>34</v>
      </c>
    </row>
    <row r="474" spans="1:17" x14ac:dyDescent="0.25">
      <c r="A474">
        <v>473</v>
      </c>
      <c r="F474">
        <v>160.23721499999999</v>
      </c>
      <c r="G474" s="2">
        <v>3</v>
      </c>
      <c r="H474">
        <v>161.44967600000001</v>
      </c>
      <c r="I474" s="5">
        <v>4</v>
      </c>
      <c r="P474">
        <v>2</v>
      </c>
      <c r="Q474" t="str">
        <f t="shared" si="8"/>
        <v>34</v>
      </c>
    </row>
    <row r="475" spans="1:17" x14ac:dyDescent="0.25">
      <c r="A475">
        <v>474</v>
      </c>
      <c r="F475">
        <v>160.20685600000002</v>
      </c>
      <c r="G475" s="2">
        <v>3</v>
      </c>
      <c r="H475">
        <v>161.39406099999999</v>
      </c>
      <c r="I475" s="5">
        <v>4</v>
      </c>
      <c r="P475">
        <v>2</v>
      </c>
      <c r="Q475" t="str">
        <f t="shared" si="8"/>
        <v>34</v>
      </c>
    </row>
    <row r="476" spans="1:17" x14ac:dyDescent="0.25">
      <c r="A476">
        <v>475</v>
      </c>
      <c r="F476">
        <v>160.185259</v>
      </c>
      <c r="G476" s="2">
        <v>3</v>
      </c>
      <c r="H476">
        <v>161.43503799999999</v>
      </c>
      <c r="I476" s="5">
        <v>4</v>
      </c>
      <c r="P476">
        <v>2</v>
      </c>
      <c r="Q476" t="str">
        <f t="shared" si="8"/>
        <v>34</v>
      </c>
    </row>
    <row r="477" spans="1:17" x14ac:dyDescent="0.25">
      <c r="A477">
        <v>476</v>
      </c>
      <c r="F477">
        <v>160.223401</v>
      </c>
      <c r="G477" s="2">
        <v>3</v>
      </c>
      <c r="H477">
        <v>161.47318100000001</v>
      </c>
      <c r="I477" s="5">
        <v>4</v>
      </c>
      <c r="P477">
        <v>2</v>
      </c>
      <c r="Q477" t="str">
        <f t="shared" si="8"/>
        <v>34</v>
      </c>
    </row>
    <row r="478" spans="1:17" x14ac:dyDescent="0.25">
      <c r="A478">
        <v>477</v>
      </c>
      <c r="D478">
        <v>136.13605699999999</v>
      </c>
      <c r="E478" s="3">
        <v>2</v>
      </c>
      <c r="F478">
        <v>160.26571899999999</v>
      </c>
      <c r="G478" s="2">
        <v>3</v>
      </c>
      <c r="H478">
        <v>161.392617</v>
      </c>
      <c r="I478" s="5">
        <v>4</v>
      </c>
      <c r="P478">
        <v>3</v>
      </c>
      <c r="Q478" t="str">
        <f t="shared" si="8"/>
        <v>234</v>
      </c>
    </row>
    <row r="479" spans="1:17" x14ac:dyDescent="0.25">
      <c r="A479">
        <v>478</v>
      </c>
      <c r="D479">
        <v>136.13605699999999</v>
      </c>
      <c r="E479" s="3">
        <v>2</v>
      </c>
      <c r="F479">
        <v>160.26571899999999</v>
      </c>
      <c r="G479" s="2">
        <v>3</v>
      </c>
      <c r="H479">
        <v>161.40406100000001</v>
      </c>
      <c r="I479" s="5">
        <v>4</v>
      </c>
      <c r="P479">
        <v>3</v>
      </c>
      <c r="Q479" t="str">
        <f t="shared" si="8"/>
        <v>234</v>
      </c>
    </row>
    <row r="480" spans="1:17" x14ac:dyDescent="0.25">
      <c r="A480">
        <v>479</v>
      </c>
      <c r="D480">
        <v>136.13605699999999</v>
      </c>
      <c r="E480" s="3">
        <v>2</v>
      </c>
      <c r="P480">
        <v>1</v>
      </c>
      <c r="Q480" t="str">
        <f t="shared" si="8"/>
        <v>2</v>
      </c>
    </row>
    <row r="481" spans="1:17" x14ac:dyDescent="0.25">
      <c r="A481">
        <v>480</v>
      </c>
      <c r="D481">
        <v>136.13605699999999</v>
      </c>
      <c r="E481" s="3">
        <v>2</v>
      </c>
      <c r="P481">
        <v>1</v>
      </c>
      <c r="Q481" t="str">
        <f t="shared" si="8"/>
        <v>2</v>
      </c>
    </row>
    <row r="482" spans="1:17" x14ac:dyDescent="0.25">
      <c r="A482">
        <v>481</v>
      </c>
      <c r="D482">
        <v>136.13605699999999</v>
      </c>
      <c r="E482" s="3">
        <v>2</v>
      </c>
      <c r="P482">
        <v>1</v>
      </c>
      <c r="Q482" t="str">
        <f t="shared" si="8"/>
        <v>2</v>
      </c>
    </row>
    <row r="483" spans="1:17" x14ac:dyDescent="0.25">
      <c r="A483">
        <v>482</v>
      </c>
      <c r="D483">
        <v>136.13605699999999</v>
      </c>
      <c r="E483" s="3">
        <v>2</v>
      </c>
      <c r="P483">
        <v>1</v>
      </c>
      <c r="Q483" t="str">
        <f t="shared" si="8"/>
        <v>2</v>
      </c>
    </row>
    <row r="484" spans="1:17" x14ac:dyDescent="0.25">
      <c r="A484">
        <v>483</v>
      </c>
      <c r="B484">
        <v>131.146131</v>
      </c>
      <c r="C484" s="4">
        <v>1</v>
      </c>
      <c r="D484">
        <v>136.13605699999999</v>
      </c>
      <c r="E484" s="3">
        <v>2</v>
      </c>
      <c r="P484">
        <v>2</v>
      </c>
      <c r="Q484" t="str">
        <f t="shared" si="8"/>
        <v>12</v>
      </c>
    </row>
    <row r="485" spans="1:17" x14ac:dyDescent="0.25">
      <c r="A485">
        <v>484</v>
      </c>
      <c r="B485">
        <v>131.12990000000002</v>
      </c>
      <c r="C485" s="4">
        <v>1</v>
      </c>
      <c r="D485">
        <v>136.13605699999999</v>
      </c>
      <c r="E485" s="3">
        <v>2</v>
      </c>
      <c r="P485">
        <v>2</v>
      </c>
      <c r="Q485" t="str">
        <f t="shared" si="8"/>
        <v>12</v>
      </c>
    </row>
    <row r="486" spans="1:17" x14ac:dyDescent="0.25">
      <c r="A486">
        <v>485</v>
      </c>
      <c r="B486">
        <v>131.15169700000001</v>
      </c>
      <c r="C486" s="4">
        <v>1</v>
      </c>
      <c r="D486">
        <v>136.13605699999999</v>
      </c>
      <c r="E486" s="3">
        <v>2</v>
      </c>
      <c r="P486">
        <v>2</v>
      </c>
      <c r="Q486" t="str">
        <f t="shared" si="8"/>
        <v>12</v>
      </c>
    </row>
    <row r="487" spans="1:17" x14ac:dyDescent="0.25">
      <c r="A487">
        <v>486</v>
      </c>
      <c r="B487">
        <v>131.152006</v>
      </c>
      <c r="C487" s="4">
        <v>1</v>
      </c>
      <c r="P487">
        <v>1</v>
      </c>
      <c r="Q487" t="str">
        <f t="shared" si="8"/>
        <v>1</v>
      </c>
    </row>
    <row r="488" spans="1:17" x14ac:dyDescent="0.25">
      <c r="A488">
        <v>487</v>
      </c>
      <c r="B488">
        <v>131.12155300000001</v>
      </c>
      <c r="C488" s="4">
        <v>1</v>
      </c>
      <c r="P488">
        <v>1</v>
      </c>
      <c r="Q488" t="str">
        <f t="shared" si="8"/>
        <v>1</v>
      </c>
    </row>
    <row r="489" spans="1:17" x14ac:dyDescent="0.25">
      <c r="A489">
        <v>488</v>
      </c>
      <c r="B489">
        <v>131.205198</v>
      </c>
      <c r="C489" s="4">
        <v>1</v>
      </c>
      <c r="P489">
        <v>1</v>
      </c>
      <c r="Q489" t="str">
        <f t="shared" si="8"/>
        <v>1</v>
      </c>
    </row>
    <row r="490" spans="1:17" x14ac:dyDescent="0.25">
      <c r="A490">
        <v>489</v>
      </c>
      <c r="B490">
        <v>131.146131</v>
      </c>
      <c r="C490" s="4">
        <v>1</v>
      </c>
      <c r="P490">
        <v>1</v>
      </c>
      <c r="Q490" t="str">
        <f t="shared" si="8"/>
        <v>1</v>
      </c>
    </row>
    <row r="491" spans="1:17" x14ac:dyDescent="0.25">
      <c r="A491">
        <v>490</v>
      </c>
      <c r="H491">
        <v>130.168871</v>
      </c>
      <c r="I491" s="5">
        <v>4</v>
      </c>
      <c r="P491">
        <v>1</v>
      </c>
      <c r="Q491" t="str">
        <f t="shared" si="8"/>
        <v>4</v>
      </c>
    </row>
    <row r="492" spans="1:17" x14ac:dyDescent="0.25">
      <c r="A492">
        <v>491</v>
      </c>
      <c r="F492">
        <v>130.10083900000001</v>
      </c>
      <c r="G492" s="2">
        <v>3</v>
      </c>
      <c r="H492">
        <v>130.12238100000002</v>
      </c>
      <c r="I492" s="5">
        <v>4</v>
      </c>
      <c r="P492">
        <v>2</v>
      </c>
      <c r="Q492" t="str">
        <f t="shared" si="8"/>
        <v>34</v>
      </c>
    </row>
    <row r="493" spans="1:17" x14ac:dyDescent="0.25">
      <c r="A493">
        <v>492</v>
      </c>
      <c r="F493">
        <v>130.13974899999999</v>
      </c>
      <c r="G493" s="2">
        <v>3</v>
      </c>
      <c r="H493">
        <v>130.160158</v>
      </c>
      <c r="I493" s="5">
        <v>4</v>
      </c>
      <c r="P493">
        <v>2</v>
      </c>
      <c r="Q493" t="str">
        <f t="shared" si="8"/>
        <v>34</v>
      </c>
    </row>
    <row r="494" spans="1:17" x14ac:dyDescent="0.25">
      <c r="A494">
        <v>493</v>
      </c>
      <c r="F494">
        <v>130.25730300000001</v>
      </c>
      <c r="G494" s="2">
        <v>3</v>
      </c>
      <c r="H494">
        <v>130.16242800000001</v>
      </c>
      <c r="I494" s="5">
        <v>4</v>
      </c>
      <c r="P494">
        <v>2</v>
      </c>
      <c r="Q494" t="str">
        <f t="shared" si="8"/>
        <v>34</v>
      </c>
    </row>
    <row r="495" spans="1:17" x14ac:dyDescent="0.25">
      <c r="A495">
        <v>494</v>
      </c>
      <c r="F495">
        <v>130.19412399999999</v>
      </c>
      <c r="G495" s="2">
        <v>3</v>
      </c>
      <c r="H495">
        <v>130.18979400000001</v>
      </c>
      <c r="I495" s="5">
        <v>4</v>
      </c>
      <c r="P495">
        <v>2</v>
      </c>
      <c r="Q495" t="str">
        <f t="shared" si="8"/>
        <v>34</v>
      </c>
    </row>
    <row r="496" spans="1:17" x14ac:dyDescent="0.25">
      <c r="A496">
        <v>495</v>
      </c>
      <c r="F496">
        <v>130.435205</v>
      </c>
      <c r="G496" s="2">
        <v>3</v>
      </c>
      <c r="H496">
        <v>130.18731500000001</v>
      </c>
      <c r="I496" s="5">
        <v>4</v>
      </c>
      <c r="P496">
        <v>2</v>
      </c>
      <c r="Q496" t="str">
        <f t="shared" si="8"/>
        <v>34</v>
      </c>
    </row>
    <row r="497" spans="1:17" x14ac:dyDescent="0.25">
      <c r="A497">
        <v>496</v>
      </c>
      <c r="F497">
        <v>130.34615100000002</v>
      </c>
      <c r="G497" s="2">
        <v>3</v>
      </c>
      <c r="H497">
        <v>130.168871</v>
      </c>
      <c r="I497" s="5">
        <v>4</v>
      </c>
      <c r="P497">
        <v>2</v>
      </c>
      <c r="Q497" t="str">
        <f t="shared" si="8"/>
        <v>34</v>
      </c>
    </row>
    <row r="498" spans="1:17" x14ac:dyDescent="0.25">
      <c r="A498">
        <v>497</v>
      </c>
      <c r="F498">
        <v>130.13974899999999</v>
      </c>
      <c r="G498" s="2">
        <v>3</v>
      </c>
      <c r="H498">
        <v>130.168871</v>
      </c>
      <c r="I498" s="5">
        <v>4</v>
      </c>
      <c r="P498">
        <v>2</v>
      </c>
      <c r="Q498" t="str">
        <f t="shared" si="8"/>
        <v>34</v>
      </c>
    </row>
    <row r="499" spans="1:17" x14ac:dyDescent="0.25">
      <c r="A499">
        <v>498</v>
      </c>
      <c r="H499">
        <v>130.168871</v>
      </c>
      <c r="I499" s="5">
        <v>4</v>
      </c>
      <c r="P499">
        <v>1</v>
      </c>
      <c r="Q499" t="str">
        <f t="shared" si="8"/>
        <v>4</v>
      </c>
    </row>
    <row r="500" spans="1:17" x14ac:dyDescent="0.25">
      <c r="A500">
        <v>499</v>
      </c>
      <c r="P500">
        <v>0</v>
      </c>
      <c r="Q500" t="str">
        <f t="shared" si="8"/>
        <v/>
      </c>
    </row>
    <row r="501" spans="1:17" x14ac:dyDescent="0.25">
      <c r="A501">
        <v>500</v>
      </c>
      <c r="D501">
        <v>109.643125</v>
      </c>
      <c r="E501" s="3">
        <v>2</v>
      </c>
      <c r="P501">
        <v>1</v>
      </c>
      <c r="Q501" t="str">
        <f t="shared" si="8"/>
        <v>2</v>
      </c>
    </row>
    <row r="502" spans="1:17" x14ac:dyDescent="0.25">
      <c r="A502">
        <v>501</v>
      </c>
      <c r="D502">
        <v>109.704301</v>
      </c>
      <c r="E502" s="3">
        <v>2</v>
      </c>
      <c r="P502">
        <v>1</v>
      </c>
      <c r="Q502" t="str">
        <f t="shared" si="8"/>
        <v>2</v>
      </c>
    </row>
    <row r="503" spans="1:17" x14ac:dyDescent="0.25">
      <c r="A503">
        <v>502</v>
      </c>
      <c r="D503">
        <v>109.693117</v>
      </c>
      <c r="E503" s="3">
        <v>2</v>
      </c>
      <c r="P503">
        <v>1</v>
      </c>
      <c r="Q503" t="str">
        <f t="shared" si="8"/>
        <v>2</v>
      </c>
    </row>
    <row r="504" spans="1:17" x14ac:dyDescent="0.25">
      <c r="A504">
        <v>503</v>
      </c>
      <c r="D504">
        <v>109.656576</v>
      </c>
      <c r="E504" s="3">
        <v>2</v>
      </c>
      <c r="P504">
        <v>1</v>
      </c>
      <c r="Q504" t="str">
        <f t="shared" si="8"/>
        <v>2</v>
      </c>
    </row>
    <row r="505" spans="1:17" x14ac:dyDescent="0.25">
      <c r="A505">
        <v>504</v>
      </c>
      <c r="D505">
        <v>109.670492</v>
      </c>
      <c r="E505" s="3">
        <v>2</v>
      </c>
      <c r="P505">
        <v>1</v>
      </c>
      <c r="Q505" t="str">
        <f t="shared" si="8"/>
        <v>2</v>
      </c>
    </row>
    <row r="506" spans="1:17" x14ac:dyDescent="0.25">
      <c r="A506">
        <v>505</v>
      </c>
      <c r="B506">
        <v>103.589414</v>
      </c>
      <c r="C506" s="4">
        <v>1</v>
      </c>
      <c r="D506">
        <v>109.586336</v>
      </c>
      <c r="E506" s="3">
        <v>2</v>
      </c>
      <c r="P506">
        <v>2</v>
      </c>
      <c r="Q506" t="str">
        <f t="shared" si="8"/>
        <v>12</v>
      </c>
    </row>
    <row r="507" spans="1:17" x14ac:dyDescent="0.25">
      <c r="A507">
        <v>506</v>
      </c>
      <c r="B507">
        <v>103.50876000000001</v>
      </c>
      <c r="C507" s="4">
        <v>1</v>
      </c>
      <c r="D507">
        <v>109.58324200000001</v>
      </c>
      <c r="E507" s="3">
        <v>2</v>
      </c>
      <c r="P507">
        <v>2</v>
      </c>
      <c r="Q507" t="str">
        <f t="shared" si="8"/>
        <v>12</v>
      </c>
    </row>
    <row r="508" spans="1:17" x14ac:dyDescent="0.25">
      <c r="A508">
        <v>507</v>
      </c>
      <c r="B508">
        <v>103.529115</v>
      </c>
      <c r="C508" s="4">
        <v>1</v>
      </c>
      <c r="D508">
        <v>109.643125</v>
      </c>
      <c r="E508" s="3">
        <v>2</v>
      </c>
      <c r="P508">
        <v>2</v>
      </c>
      <c r="Q508" t="str">
        <f t="shared" si="8"/>
        <v>12</v>
      </c>
    </row>
    <row r="509" spans="1:17" x14ac:dyDescent="0.25">
      <c r="A509">
        <v>508</v>
      </c>
      <c r="B509">
        <v>103.51288400000001</v>
      </c>
      <c r="C509" s="4">
        <v>1</v>
      </c>
      <c r="P509">
        <v>1</v>
      </c>
      <c r="Q509" t="str">
        <f t="shared" si="8"/>
        <v>1</v>
      </c>
    </row>
    <row r="510" spans="1:17" x14ac:dyDescent="0.25">
      <c r="A510">
        <v>509</v>
      </c>
      <c r="B510">
        <v>103.52190200000001</v>
      </c>
      <c r="C510" s="4">
        <v>1</v>
      </c>
      <c r="P510">
        <v>1</v>
      </c>
      <c r="Q510" t="str">
        <f t="shared" si="8"/>
        <v>1</v>
      </c>
    </row>
    <row r="511" spans="1:17" x14ac:dyDescent="0.25">
      <c r="A511">
        <v>510</v>
      </c>
      <c r="B511">
        <v>103.47716700000001</v>
      </c>
      <c r="C511" s="4">
        <v>1</v>
      </c>
      <c r="P511">
        <v>1</v>
      </c>
      <c r="Q511" t="str">
        <f t="shared" si="8"/>
        <v>1</v>
      </c>
    </row>
    <row r="512" spans="1:17" x14ac:dyDescent="0.25">
      <c r="A512">
        <v>511</v>
      </c>
      <c r="B512">
        <v>103.589414</v>
      </c>
      <c r="C512" s="4">
        <v>1</v>
      </c>
      <c r="P512">
        <v>1</v>
      </c>
      <c r="Q512" t="str">
        <f t="shared" si="8"/>
        <v>1</v>
      </c>
    </row>
    <row r="513" spans="1:17" x14ac:dyDescent="0.25">
      <c r="A513">
        <v>512</v>
      </c>
      <c r="F513">
        <v>101.71115500000001</v>
      </c>
      <c r="G513" s="2">
        <v>3</v>
      </c>
      <c r="H513">
        <v>102.36044800000001</v>
      </c>
      <c r="I513" s="5">
        <v>4</v>
      </c>
      <c r="P513">
        <v>2</v>
      </c>
      <c r="Q513" t="str">
        <f t="shared" si="8"/>
        <v>34</v>
      </c>
    </row>
    <row r="514" spans="1:17" x14ac:dyDescent="0.25">
      <c r="A514">
        <v>513</v>
      </c>
      <c r="F514">
        <v>101.73924000000001</v>
      </c>
      <c r="G514" s="2">
        <v>3</v>
      </c>
      <c r="H514">
        <v>102.33715400000001</v>
      </c>
      <c r="I514" s="5">
        <v>4</v>
      </c>
      <c r="P514">
        <v>2</v>
      </c>
      <c r="Q514" t="str">
        <f t="shared" ref="Q514:Q577" si="9">CONCATENATE(C514,E514,G514,I514)</f>
        <v>34</v>
      </c>
    </row>
    <row r="515" spans="1:17" x14ac:dyDescent="0.25">
      <c r="A515">
        <v>514</v>
      </c>
      <c r="F515">
        <v>101.65369000000001</v>
      </c>
      <c r="G515" s="2">
        <v>3</v>
      </c>
      <c r="H515">
        <v>102.335041</v>
      </c>
      <c r="I515" s="5">
        <v>4</v>
      </c>
      <c r="P515">
        <v>2</v>
      </c>
      <c r="Q515" t="str">
        <f t="shared" si="9"/>
        <v>34</v>
      </c>
    </row>
    <row r="516" spans="1:17" x14ac:dyDescent="0.25">
      <c r="A516">
        <v>515</v>
      </c>
      <c r="F516">
        <v>101.72568700000001</v>
      </c>
      <c r="G516" s="2">
        <v>3</v>
      </c>
      <c r="H516">
        <v>102.36498</v>
      </c>
      <c r="I516" s="5">
        <v>4</v>
      </c>
      <c r="P516">
        <v>2</v>
      </c>
      <c r="Q516" t="str">
        <f t="shared" si="9"/>
        <v>34</v>
      </c>
    </row>
    <row r="517" spans="1:17" x14ac:dyDescent="0.25">
      <c r="A517">
        <v>516</v>
      </c>
      <c r="F517">
        <v>101.73836300000001</v>
      </c>
      <c r="G517" s="2">
        <v>3</v>
      </c>
      <c r="H517">
        <v>102.348955</v>
      </c>
      <c r="I517" s="5">
        <v>4</v>
      </c>
      <c r="P517">
        <v>2</v>
      </c>
      <c r="Q517" t="str">
        <f t="shared" si="9"/>
        <v>34</v>
      </c>
    </row>
    <row r="518" spans="1:17" x14ac:dyDescent="0.25">
      <c r="A518">
        <v>517</v>
      </c>
      <c r="F518">
        <v>101.73248600000001</v>
      </c>
      <c r="G518" s="2">
        <v>3</v>
      </c>
      <c r="H518">
        <v>102.32262200000001</v>
      </c>
      <c r="I518" s="5">
        <v>4</v>
      </c>
      <c r="P518">
        <v>2</v>
      </c>
      <c r="Q518" t="str">
        <f t="shared" si="9"/>
        <v>34</v>
      </c>
    </row>
    <row r="519" spans="1:17" x14ac:dyDescent="0.25">
      <c r="A519">
        <v>518</v>
      </c>
      <c r="F519">
        <v>101.83999200000001</v>
      </c>
      <c r="G519" s="2">
        <v>3</v>
      </c>
      <c r="H519">
        <v>102.34478200000001</v>
      </c>
      <c r="I519" s="5">
        <v>4</v>
      </c>
      <c r="P519">
        <v>2</v>
      </c>
      <c r="Q519" t="str">
        <f t="shared" si="9"/>
        <v>34</v>
      </c>
    </row>
    <row r="520" spans="1:17" x14ac:dyDescent="0.25">
      <c r="A520">
        <v>519</v>
      </c>
      <c r="F520">
        <v>101.71115500000001</v>
      </c>
      <c r="G520" s="2">
        <v>3</v>
      </c>
      <c r="H520">
        <v>102.36044800000001</v>
      </c>
      <c r="I520" s="5">
        <v>4</v>
      </c>
      <c r="P520">
        <v>2</v>
      </c>
      <c r="Q520" t="str">
        <f t="shared" si="9"/>
        <v>34</v>
      </c>
    </row>
    <row r="521" spans="1:17" x14ac:dyDescent="0.25">
      <c r="A521">
        <v>520</v>
      </c>
      <c r="P521">
        <v>0</v>
      </c>
      <c r="Q521" t="str">
        <f t="shared" si="9"/>
        <v/>
      </c>
    </row>
    <row r="522" spans="1:17" x14ac:dyDescent="0.25">
      <c r="A522">
        <v>521</v>
      </c>
      <c r="P522">
        <v>0</v>
      </c>
      <c r="Q522" t="str">
        <f t="shared" si="9"/>
        <v/>
      </c>
    </row>
    <row r="523" spans="1:17" x14ac:dyDescent="0.25">
      <c r="A523">
        <v>522</v>
      </c>
      <c r="D523">
        <v>81.776266000000007</v>
      </c>
      <c r="E523" s="3">
        <v>2</v>
      </c>
      <c r="P523">
        <v>1</v>
      </c>
      <c r="Q523" t="str">
        <f t="shared" si="9"/>
        <v>2</v>
      </c>
    </row>
    <row r="524" spans="1:17" x14ac:dyDescent="0.25">
      <c r="A524">
        <v>523</v>
      </c>
      <c r="D524">
        <v>81.823885000000004</v>
      </c>
      <c r="E524" s="3">
        <v>2</v>
      </c>
      <c r="P524">
        <v>1</v>
      </c>
      <c r="Q524" t="str">
        <f t="shared" si="9"/>
        <v>2</v>
      </c>
    </row>
    <row r="525" spans="1:17" x14ac:dyDescent="0.25">
      <c r="A525">
        <v>524</v>
      </c>
      <c r="D525">
        <v>81.810227000000012</v>
      </c>
      <c r="E525" s="3">
        <v>2</v>
      </c>
      <c r="P525">
        <v>1</v>
      </c>
      <c r="Q525" t="str">
        <f t="shared" si="9"/>
        <v>2</v>
      </c>
    </row>
    <row r="526" spans="1:17" x14ac:dyDescent="0.25">
      <c r="A526">
        <v>525</v>
      </c>
      <c r="D526">
        <v>81.775957000000005</v>
      </c>
      <c r="E526" s="3">
        <v>2</v>
      </c>
      <c r="P526">
        <v>1</v>
      </c>
      <c r="Q526" t="str">
        <f t="shared" si="9"/>
        <v>2</v>
      </c>
    </row>
    <row r="527" spans="1:17" x14ac:dyDescent="0.25">
      <c r="A527">
        <v>526</v>
      </c>
      <c r="B527">
        <v>77.417398000000006</v>
      </c>
      <c r="C527" s="4">
        <v>1</v>
      </c>
      <c r="D527">
        <v>81.786212000000006</v>
      </c>
      <c r="E527" s="3">
        <v>2</v>
      </c>
      <c r="P527">
        <v>2</v>
      </c>
      <c r="Q527" t="str">
        <f t="shared" si="9"/>
        <v>12</v>
      </c>
    </row>
    <row r="528" spans="1:17" x14ac:dyDescent="0.25">
      <c r="A528">
        <v>527</v>
      </c>
      <c r="B528">
        <v>77.409462000000005</v>
      </c>
      <c r="C528" s="4">
        <v>1</v>
      </c>
      <c r="D528">
        <v>81.766217000000012</v>
      </c>
      <c r="E528" s="3">
        <v>2</v>
      </c>
      <c r="P528">
        <v>2</v>
      </c>
      <c r="Q528" t="str">
        <f t="shared" si="9"/>
        <v>12</v>
      </c>
    </row>
    <row r="529" spans="1:17" x14ac:dyDescent="0.25">
      <c r="A529">
        <v>528</v>
      </c>
      <c r="B529">
        <v>77.410286000000013</v>
      </c>
      <c r="C529" s="4">
        <v>1</v>
      </c>
      <c r="D529">
        <v>81.776575000000008</v>
      </c>
      <c r="E529" s="3">
        <v>2</v>
      </c>
      <c r="P529">
        <v>2</v>
      </c>
      <c r="Q529" t="str">
        <f t="shared" si="9"/>
        <v>12</v>
      </c>
    </row>
    <row r="530" spans="1:17" x14ac:dyDescent="0.25">
      <c r="A530">
        <v>529</v>
      </c>
      <c r="B530">
        <v>77.412451000000004</v>
      </c>
      <c r="C530" s="4">
        <v>1</v>
      </c>
      <c r="D530">
        <v>81.776266000000007</v>
      </c>
      <c r="E530" s="3">
        <v>2</v>
      </c>
      <c r="P530">
        <v>2</v>
      </c>
      <c r="Q530" t="str">
        <f t="shared" si="9"/>
        <v>12</v>
      </c>
    </row>
    <row r="531" spans="1:17" x14ac:dyDescent="0.25">
      <c r="A531">
        <v>530</v>
      </c>
      <c r="B531">
        <v>77.422500000000014</v>
      </c>
      <c r="C531" s="4">
        <v>1</v>
      </c>
      <c r="P531">
        <v>1</v>
      </c>
      <c r="Q531" t="str">
        <f t="shared" si="9"/>
        <v>1</v>
      </c>
    </row>
    <row r="532" spans="1:17" x14ac:dyDescent="0.25">
      <c r="A532">
        <v>531</v>
      </c>
      <c r="B532">
        <v>77.438837000000007</v>
      </c>
      <c r="C532" s="4">
        <v>1</v>
      </c>
      <c r="P532">
        <v>1</v>
      </c>
      <c r="Q532" t="str">
        <f t="shared" si="9"/>
        <v>1</v>
      </c>
    </row>
    <row r="533" spans="1:17" x14ac:dyDescent="0.25">
      <c r="A533">
        <v>532</v>
      </c>
      <c r="B533">
        <v>77.417398000000006</v>
      </c>
      <c r="C533" s="4">
        <v>1</v>
      </c>
      <c r="P533">
        <v>1</v>
      </c>
      <c r="Q533" t="str">
        <f t="shared" si="9"/>
        <v>1</v>
      </c>
    </row>
    <row r="534" spans="1:17" x14ac:dyDescent="0.25">
      <c r="A534">
        <v>533</v>
      </c>
      <c r="H534">
        <v>76.016253000000006</v>
      </c>
      <c r="I534" s="5">
        <v>4</v>
      </c>
      <c r="P534">
        <v>1</v>
      </c>
      <c r="Q534" t="str">
        <f t="shared" si="9"/>
        <v>4</v>
      </c>
    </row>
    <row r="535" spans="1:17" x14ac:dyDescent="0.25">
      <c r="A535">
        <v>534</v>
      </c>
      <c r="F535">
        <v>75.867521000000011</v>
      </c>
      <c r="G535" s="2">
        <v>3</v>
      </c>
      <c r="H535">
        <v>75.957863000000003</v>
      </c>
      <c r="I535" s="5">
        <v>4</v>
      </c>
      <c r="P535">
        <v>2</v>
      </c>
      <c r="Q535" t="str">
        <f t="shared" si="9"/>
        <v>34</v>
      </c>
    </row>
    <row r="536" spans="1:17" x14ac:dyDescent="0.25">
      <c r="A536">
        <v>535</v>
      </c>
      <c r="F536">
        <v>75.797691</v>
      </c>
      <c r="G536" s="2">
        <v>3</v>
      </c>
      <c r="H536">
        <v>75.965181000000001</v>
      </c>
      <c r="I536" s="5">
        <v>4</v>
      </c>
      <c r="P536">
        <v>2</v>
      </c>
      <c r="Q536" t="str">
        <f t="shared" si="9"/>
        <v>34</v>
      </c>
    </row>
    <row r="537" spans="1:17" x14ac:dyDescent="0.25">
      <c r="A537">
        <v>536</v>
      </c>
      <c r="F537">
        <v>75.728685000000013</v>
      </c>
      <c r="G537" s="2">
        <v>3</v>
      </c>
      <c r="H537">
        <v>75.962759000000005</v>
      </c>
      <c r="I537" s="5">
        <v>4</v>
      </c>
      <c r="P537">
        <v>2</v>
      </c>
      <c r="Q537" t="str">
        <f t="shared" si="9"/>
        <v>34</v>
      </c>
    </row>
    <row r="538" spans="1:17" x14ac:dyDescent="0.25">
      <c r="A538">
        <v>537</v>
      </c>
      <c r="F538">
        <v>75.74790800000001</v>
      </c>
      <c r="G538" s="2">
        <v>3</v>
      </c>
      <c r="H538">
        <v>75.98244600000001</v>
      </c>
      <c r="I538" s="5">
        <v>4</v>
      </c>
      <c r="P538">
        <v>2</v>
      </c>
      <c r="Q538" t="str">
        <f t="shared" si="9"/>
        <v>34</v>
      </c>
    </row>
    <row r="539" spans="1:17" x14ac:dyDescent="0.25">
      <c r="A539">
        <v>538</v>
      </c>
      <c r="F539">
        <v>75.802226000000005</v>
      </c>
      <c r="G539" s="2">
        <v>3</v>
      </c>
      <c r="H539">
        <v>75.979405000000014</v>
      </c>
      <c r="I539" s="5">
        <v>4</v>
      </c>
      <c r="P539">
        <v>2</v>
      </c>
      <c r="Q539" t="str">
        <f t="shared" si="9"/>
        <v>34</v>
      </c>
    </row>
    <row r="540" spans="1:17" x14ac:dyDescent="0.25">
      <c r="A540">
        <v>539</v>
      </c>
      <c r="F540">
        <v>75.765894000000003</v>
      </c>
      <c r="G540" s="2">
        <v>3</v>
      </c>
      <c r="H540">
        <v>75.94049600000001</v>
      </c>
      <c r="I540" s="5">
        <v>4</v>
      </c>
      <c r="P540">
        <v>2</v>
      </c>
      <c r="Q540" t="str">
        <f t="shared" si="9"/>
        <v>34</v>
      </c>
    </row>
    <row r="541" spans="1:17" x14ac:dyDescent="0.25">
      <c r="A541">
        <v>540</v>
      </c>
      <c r="D541">
        <v>59.851314000000009</v>
      </c>
      <c r="E541" s="3">
        <v>2</v>
      </c>
      <c r="F541">
        <v>75.867521000000011</v>
      </c>
      <c r="G541" s="2">
        <v>3</v>
      </c>
      <c r="H541">
        <v>76.016253000000006</v>
      </c>
      <c r="I541" s="5">
        <v>4</v>
      </c>
      <c r="P541">
        <v>3</v>
      </c>
      <c r="Q541" t="str">
        <f t="shared" si="9"/>
        <v>234</v>
      </c>
    </row>
    <row r="542" spans="1:17" x14ac:dyDescent="0.25">
      <c r="A542">
        <v>541</v>
      </c>
      <c r="D542">
        <v>59.85852400000001</v>
      </c>
      <c r="E542" s="3">
        <v>2</v>
      </c>
      <c r="P542">
        <v>1</v>
      </c>
      <c r="Q542" t="str">
        <f t="shared" si="9"/>
        <v>2</v>
      </c>
    </row>
    <row r="543" spans="1:17" x14ac:dyDescent="0.25">
      <c r="A543">
        <v>542</v>
      </c>
      <c r="D543">
        <v>59.849208000000012</v>
      </c>
      <c r="E543" s="3">
        <v>2</v>
      </c>
      <c r="P543">
        <v>1</v>
      </c>
      <c r="Q543" t="str">
        <f t="shared" si="9"/>
        <v>2</v>
      </c>
    </row>
    <row r="544" spans="1:17" x14ac:dyDescent="0.25">
      <c r="A544">
        <v>543</v>
      </c>
      <c r="D544">
        <v>59.84915500000001</v>
      </c>
      <c r="E544" s="3">
        <v>2</v>
      </c>
      <c r="P544">
        <v>1</v>
      </c>
      <c r="Q544" t="str">
        <f t="shared" si="9"/>
        <v>2</v>
      </c>
    </row>
    <row r="545" spans="1:17" x14ac:dyDescent="0.25">
      <c r="A545">
        <v>544</v>
      </c>
      <c r="D545">
        <v>59.858787000000007</v>
      </c>
      <c r="E545" s="3">
        <v>2</v>
      </c>
      <c r="P545">
        <v>1</v>
      </c>
      <c r="Q545" t="str">
        <f t="shared" si="9"/>
        <v>2</v>
      </c>
    </row>
    <row r="546" spans="1:17" x14ac:dyDescent="0.25">
      <c r="A546">
        <v>545</v>
      </c>
      <c r="B546">
        <v>54.177368000000008</v>
      </c>
      <c r="C546" s="4">
        <v>1</v>
      </c>
      <c r="D546">
        <v>59.844631000000007</v>
      </c>
      <c r="E546" s="3">
        <v>2</v>
      </c>
      <c r="P546">
        <v>2</v>
      </c>
      <c r="Q546" t="str">
        <f t="shared" si="9"/>
        <v>12</v>
      </c>
    </row>
    <row r="547" spans="1:17" x14ac:dyDescent="0.25">
      <c r="A547">
        <v>546</v>
      </c>
      <c r="B547">
        <v>54.159000000000006</v>
      </c>
      <c r="C547" s="4">
        <v>1</v>
      </c>
      <c r="D547">
        <v>59.791893000000009</v>
      </c>
      <c r="E547" s="3">
        <v>2</v>
      </c>
      <c r="P547">
        <v>2</v>
      </c>
      <c r="Q547" t="str">
        <f t="shared" si="9"/>
        <v>12</v>
      </c>
    </row>
    <row r="548" spans="1:17" x14ac:dyDescent="0.25">
      <c r="A548">
        <v>547</v>
      </c>
      <c r="B548">
        <v>54.187103000000008</v>
      </c>
      <c r="C548" s="4">
        <v>1</v>
      </c>
      <c r="D548">
        <v>59.82804800000001</v>
      </c>
      <c r="E548" s="3">
        <v>2</v>
      </c>
      <c r="P548">
        <v>2</v>
      </c>
      <c r="Q548" t="str">
        <f t="shared" si="9"/>
        <v>12</v>
      </c>
    </row>
    <row r="549" spans="1:17" x14ac:dyDescent="0.25">
      <c r="A549">
        <v>548</v>
      </c>
      <c r="B549">
        <v>54.245788000000012</v>
      </c>
      <c r="C549" s="4">
        <v>1</v>
      </c>
      <c r="D549">
        <v>59.851314000000009</v>
      </c>
      <c r="E549" s="3">
        <v>2</v>
      </c>
      <c r="P549">
        <v>2</v>
      </c>
      <c r="Q549" t="str">
        <f t="shared" si="9"/>
        <v>12</v>
      </c>
    </row>
    <row r="550" spans="1:17" x14ac:dyDescent="0.25">
      <c r="A550">
        <v>549</v>
      </c>
      <c r="B550">
        <v>54.247524000000006</v>
      </c>
      <c r="C550" s="4">
        <v>1</v>
      </c>
      <c r="P550">
        <v>1</v>
      </c>
      <c r="Q550" t="str">
        <f t="shared" si="9"/>
        <v>1</v>
      </c>
    </row>
    <row r="551" spans="1:17" x14ac:dyDescent="0.25">
      <c r="A551">
        <v>550</v>
      </c>
      <c r="B551">
        <v>54.263050000000007</v>
      </c>
      <c r="C551" s="4">
        <v>1</v>
      </c>
      <c r="P551">
        <v>1</v>
      </c>
      <c r="Q551" t="str">
        <f t="shared" si="9"/>
        <v>1</v>
      </c>
    </row>
    <row r="552" spans="1:17" x14ac:dyDescent="0.25">
      <c r="A552">
        <v>551</v>
      </c>
      <c r="B552">
        <v>54.310001000000007</v>
      </c>
      <c r="C552" s="4">
        <v>1</v>
      </c>
      <c r="P552">
        <v>1</v>
      </c>
      <c r="Q552" t="str">
        <f t="shared" si="9"/>
        <v>1</v>
      </c>
    </row>
    <row r="553" spans="1:17" x14ac:dyDescent="0.25">
      <c r="A553">
        <v>552</v>
      </c>
      <c r="B553">
        <v>54.177368000000008</v>
      </c>
      <c r="C553" s="4">
        <v>1</v>
      </c>
      <c r="P553">
        <v>1</v>
      </c>
      <c r="Q553" t="str">
        <f t="shared" si="9"/>
        <v>1</v>
      </c>
    </row>
    <row r="554" spans="1:17" x14ac:dyDescent="0.25">
      <c r="A554">
        <v>553</v>
      </c>
      <c r="H554">
        <v>51.985366000000006</v>
      </c>
      <c r="I554" s="5">
        <v>4</v>
      </c>
      <c r="P554">
        <v>1</v>
      </c>
      <c r="Q554" t="str">
        <f t="shared" si="9"/>
        <v>4</v>
      </c>
    </row>
    <row r="555" spans="1:17" x14ac:dyDescent="0.25">
      <c r="A555">
        <v>554</v>
      </c>
      <c r="F555">
        <v>51.13010400000001</v>
      </c>
      <c r="G555" s="2">
        <v>3</v>
      </c>
      <c r="H555">
        <v>51.960842000000007</v>
      </c>
      <c r="I555" s="5">
        <v>4</v>
      </c>
      <c r="P555">
        <v>2</v>
      </c>
      <c r="Q555" t="str">
        <f t="shared" si="9"/>
        <v>34</v>
      </c>
    </row>
    <row r="556" spans="1:17" x14ac:dyDescent="0.25">
      <c r="A556">
        <v>555</v>
      </c>
      <c r="F556">
        <v>51.044891000000007</v>
      </c>
      <c r="G556" s="2">
        <v>3</v>
      </c>
      <c r="H556">
        <v>51.976051000000005</v>
      </c>
      <c r="I556" s="5">
        <v>4</v>
      </c>
      <c r="P556">
        <v>2</v>
      </c>
      <c r="Q556" t="str">
        <f t="shared" si="9"/>
        <v>34</v>
      </c>
    </row>
    <row r="557" spans="1:17" x14ac:dyDescent="0.25">
      <c r="A557">
        <v>556</v>
      </c>
      <c r="F557">
        <v>51.038948000000005</v>
      </c>
      <c r="G557" s="2">
        <v>3</v>
      </c>
      <c r="H557">
        <v>51.98731200000001</v>
      </c>
      <c r="I557" s="5">
        <v>4</v>
      </c>
      <c r="P557">
        <v>2</v>
      </c>
      <c r="Q557" t="str">
        <f t="shared" si="9"/>
        <v>34</v>
      </c>
    </row>
    <row r="558" spans="1:17" x14ac:dyDescent="0.25">
      <c r="A558">
        <v>557</v>
      </c>
      <c r="F558">
        <v>51.044891000000007</v>
      </c>
      <c r="G558" s="2">
        <v>3</v>
      </c>
      <c r="H558">
        <v>51.987369000000008</v>
      </c>
      <c r="I558" s="5">
        <v>4</v>
      </c>
      <c r="P558">
        <v>2</v>
      </c>
      <c r="Q558" t="str">
        <f t="shared" si="9"/>
        <v>34</v>
      </c>
    </row>
    <row r="559" spans="1:17" x14ac:dyDescent="0.25">
      <c r="A559">
        <v>558</v>
      </c>
      <c r="F559">
        <v>51.034839000000005</v>
      </c>
      <c r="G559" s="2">
        <v>3</v>
      </c>
      <c r="H559">
        <v>51.937892000000005</v>
      </c>
      <c r="I559" s="5">
        <v>4</v>
      </c>
      <c r="P559">
        <v>2</v>
      </c>
      <c r="Q559" t="str">
        <f t="shared" si="9"/>
        <v>34</v>
      </c>
    </row>
    <row r="560" spans="1:17" x14ac:dyDescent="0.25">
      <c r="A560">
        <v>559</v>
      </c>
      <c r="F560">
        <v>51.034000000000006</v>
      </c>
      <c r="G560" s="2">
        <v>3</v>
      </c>
      <c r="H560">
        <v>51.949790000000007</v>
      </c>
      <c r="I560" s="5">
        <v>4</v>
      </c>
      <c r="P560">
        <v>2</v>
      </c>
      <c r="Q560" t="str">
        <f t="shared" si="9"/>
        <v>34</v>
      </c>
    </row>
    <row r="561" spans="1:17" x14ac:dyDescent="0.25">
      <c r="A561">
        <v>560</v>
      </c>
      <c r="F561">
        <v>51.034790000000008</v>
      </c>
      <c r="G561" s="2">
        <v>3</v>
      </c>
      <c r="H561">
        <v>51.968788000000011</v>
      </c>
      <c r="I561" s="5">
        <v>4</v>
      </c>
      <c r="P561">
        <v>2</v>
      </c>
      <c r="Q561" t="str">
        <f t="shared" si="9"/>
        <v>34</v>
      </c>
    </row>
    <row r="562" spans="1:17" x14ac:dyDescent="0.25">
      <c r="A562">
        <v>561</v>
      </c>
      <c r="D562">
        <v>33.431682000000009</v>
      </c>
      <c r="E562" s="3">
        <v>2</v>
      </c>
      <c r="F562">
        <v>51.13010400000001</v>
      </c>
      <c r="G562" s="2">
        <v>3</v>
      </c>
      <c r="H562">
        <v>51.985366000000006</v>
      </c>
      <c r="I562" s="5">
        <v>4</v>
      </c>
      <c r="P562">
        <v>3</v>
      </c>
      <c r="Q562" t="str">
        <f t="shared" si="9"/>
        <v>234</v>
      </c>
    </row>
    <row r="563" spans="1:17" x14ac:dyDescent="0.25">
      <c r="A563">
        <v>562</v>
      </c>
      <c r="D563">
        <v>33.39726000000001</v>
      </c>
      <c r="E563" s="3">
        <v>2</v>
      </c>
      <c r="F563">
        <v>51.13010400000001</v>
      </c>
      <c r="G563" s="2">
        <v>3</v>
      </c>
      <c r="P563">
        <v>2</v>
      </c>
      <c r="Q563" t="str">
        <f t="shared" si="9"/>
        <v>23</v>
      </c>
    </row>
    <row r="564" spans="1:17" x14ac:dyDescent="0.25">
      <c r="A564">
        <v>563</v>
      </c>
      <c r="D564">
        <v>33.406419000000007</v>
      </c>
      <c r="E564" s="3">
        <v>2</v>
      </c>
      <c r="P564">
        <v>1</v>
      </c>
      <c r="Q564" t="str">
        <f t="shared" si="9"/>
        <v>2</v>
      </c>
    </row>
    <row r="565" spans="1:17" x14ac:dyDescent="0.25">
      <c r="A565">
        <v>564</v>
      </c>
      <c r="D565">
        <v>33.405000000000008</v>
      </c>
      <c r="E565" s="3">
        <v>2</v>
      </c>
      <c r="P565">
        <v>1</v>
      </c>
      <c r="Q565" t="str">
        <f t="shared" si="9"/>
        <v>2</v>
      </c>
    </row>
    <row r="566" spans="1:17" x14ac:dyDescent="0.25">
      <c r="A566">
        <v>565</v>
      </c>
      <c r="D566">
        <v>33.398157000000012</v>
      </c>
      <c r="E566" s="3">
        <v>2</v>
      </c>
      <c r="P566">
        <v>1</v>
      </c>
      <c r="Q566" t="str">
        <f t="shared" si="9"/>
        <v>2</v>
      </c>
    </row>
    <row r="567" spans="1:17" x14ac:dyDescent="0.25">
      <c r="A567">
        <v>566</v>
      </c>
      <c r="D567">
        <v>33.392841000000004</v>
      </c>
      <c r="E567" s="3">
        <v>2</v>
      </c>
      <c r="P567">
        <v>1</v>
      </c>
      <c r="Q567" t="str">
        <f t="shared" si="9"/>
        <v>2</v>
      </c>
    </row>
    <row r="568" spans="1:17" x14ac:dyDescent="0.25">
      <c r="A568">
        <v>567</v>
      </c>
      <c r="D568">
        <v>33.361629000000008</v>
      </c>
      <c r="E568" s="3">
        <v>2</v>
      </c>
      <c r="P568">
        <v>1</v>
      </c>
      <c r="Q568" t="str">
        <f t="shared" si="9"/>
        <v>2</v>
      </c>
    </row>
    <row r="569" spans="1:17" x14ac:dyDescent="0.25">
      <c r="A569">
        <v>568</v>
      </c>
      <c r="B569">
        <v>26.638422000000006</v>
      </c>
      <c r="C569" s="4">
        <v>1</v>
      </c>
      <c r="D569">
        <v>33.285474000000008</v>
      </c>
      <c r="E569" s="3">
        <v>2</v>
      </c>
      <c r="P569">
        <v>2</v>
      </c>
      <c r="Q569" t="str">
        <f t="shared" si="9"/>
        <v>12</v>
      </c>
    </row>
    <row r="570" spans="1:17" x14ac:dyDescent="0.25">
      <c r="A570">
        <v>569</v>
      </c>
      <c r="B570">
        <v>26.63510500000001</v>
      </c>
      <c r="C570" s="4">
        <v>1</v>
      </c>
      <c r="D570">
        <v>33.431682000000009</v>
      </c>
      <c r="E570" s="3">
        <v>2</v>
      </c>
      <c r="P570">
        <v>2</v>
      </c>
      <c r="Q570" t="str">
        <f t="shared" si="9"/>
        <v>12</v>
      </c>
    </row>
    <row r="571" spans="1:17" x14ac:dyDescent="0.25">
      <c r="A571">
        <v>570</v>
      </c>
      <c r="B571">
        <v>26.667684000000008</v>
      </c>
      <c r="C571" s="4">
        <v>1</v>
      </c>
      <c r="D571">
        <v>33.431682000000009</v>
      </c>
      <c r="E571" s="3">
        <v>2</v>
      </c>
      <c r="P571">
        <v>2</v>
      </c>
      <c r="Q571" t="str">
        <f t="shared" si="9"/>
        <v>12</v>
      </c>
    </row>
    <row r="572" spans="1:17" x14ac:dyDescent="0.25">
      <c r="A572">
        <v>571</v>
      </c>
      <c r="B572">
        <v>26.667367000000013</v>
      </c>
      <c r="C572" s="4">
        <v>1</v>
      </c>
      <c r="P572">
        <v>1</v>
      </c>
      <c r="Q572" t="str">
        <f t="shared" si="9"/>
        <v>1</v>
      </c>
    </row>
    <row r="573" spans="1:17" x14ac:dyDescent="0.25">
      <c r="A573">
        <v>572</v>
      </c>
      <c r="B573">
        <v>26.639736000000013</v>
      </c>
      <c r="C573" s="4">
        <v>1</v>
      </c>
      <c r="P573">
        <v>1</v>
      </c>
      <c r="Q573" t="str">
        <f t="shared" si="9"/>
        <v>1</v>
      </c>
    </row>
    <row r="574" spans="1:17" x14ac:dyDescent="0.25">
      <c r="A574">
        <v>573</v>
      </c>
      <c r="B574">
        <v>26.629526000000013</v>
      </c>
      <c r="C574" s="4">
        <v>1</v>
      </c>
      <c r="P574">
        <v>1</v>
      </c>
      <c r="Q574" t="str">
        <f t="shared" si="9"/>
        <v>1</v>
      </c>
    </row>
    <row r="575" spans="1:17" x14ac:dyDescent="0.25">
      <c r="A575">
        <v>574</v>
      </c>
      <c r="B575">
        <v>26.638422000000006</v>
      </c>
      <c r="C575" s="4">
        <v>1</v>
      </c>
      <c r="P575">
        <v>1</v>
      </c>
      <c r="Q575" t="str">
        <f t="shared" si="9"/>
        <v>1</v>
      </c>
    </row>
    <row r="576" spans="1:17" x14ac:dyDescent="0.25">
      <c r="A576">
        <v>575</v>
      </c>
      <c r="B576">
        <v>26.638422000000006</v>
      </c>
      <c r="C576" s="4">
        <v>1</v>
      </c>
      <c r="H576">
        <v>26.650894000000008</v>
      </c>
      <c r="I576" s="5">
        <v>4</v>
      </c>
      <c r="P576">
        <v>2</v>
      </c>
      <c r="Q576" t="str">
        <f t="shared" si="9"/>
        <v>14</v>
      </c>
    </row>
    <row r="577" spans="1:17" x14ac:dyDescent="0.25">
      <c r="A577">
        <v>576</v>
      </c>
      <c r="H577">
        <v>26.657104000000004</v>
      </c>
      <c r="I577" s="5">
        <v>4</v>
      </c>
      <c r="P577">
        <v>1</v>
      </c>
      <c r="Q577" t="str">
        <f t="shared" si="9"/>
        <v>4</v>
      </c>
    </row>
    <row r="578" spans="1:17" x14ac:dyDescent="0.25">
      <c r="A578">
        <v>577</v>
      </c>
      <c r="H578">
        <v>26.63810500000001</v>
      </c>
      <c r="I578" s="5">
        <v>4</v>
      </c>
      <c r="J578">
        <v>38.987209000000007</v>
      </c>
      <c r="K578" t="s">
        <v>22</v>
      </c>
      <c r="Q578" t="str">
        <f t="shared" ref="Q578:Q641" si="10">CONCATENATE(C578,E578,G578,I578)</f>
        <v>4</v>
      </c>
    </row>
    <row r="579" spans="1:17" x14ac:dyDescent="0.25">
      <c r="A579">
        <v>578</v>
      </c>
      <c r="Q579" t="str">
        <f t="shared" si="10"/>
        <v/>
      </c>
    </row>
    <row r="580" spans="1:17" x14ac:dyDescent="0.25">
      <c r="A580">
        <v>579</v>
      </c>
      <c r="J580">
        <v>236.02744899999999</v>
      </c>
      <c r="K580" t="s">
        <v>22</v>
      </c>
      <c r="Q580" t="str">
        <f t="shared" si="10"/>
        <v/>
      </c>
    </row>
    <row r="581" spans="1:17" x14ac:dyDescent="0.25">
      <c r="A581">
        <v>580</v>
      </c>
      <c r="D581">
        <v>239.47584000000001</v>
      </c>
      <c r="E581" s="3">
        <v>2</v>
      </c>
      <c r="P581">
        <v>1</v>
      </c>
      <c r="Q581" t="str">
        <f t="shared" si="10"/>
        <v>2</v>
      </c>
    </row>
    <row r="582" spans="1:17" x14ac:dyDescent="0.25">
      <c r="A582">
        <v>581</v>
      </c>
      <c r="D582">
        <v>239.448598</v>
      </c>
      <c r="E582" s="3">
        <v>2</v>
      </c>
      <c r="P582">
        <v>1</v>
      </c>
      <c r="Q582" t="str">
        <f t="shared" si="10"/>
        <v>2</v>
      </c>
    </row>
    <row r="583" spans="1:17" x14ac:dyDescent="0.25">
      <c r="A583">
        <v>582</v>
      </c>
      <c r="D583">
        <v>239.44456600000001</v>
      </c>
      <c r="E583" s="3">
        <v>2</v>
      </c>
      <c r="P583">
        <v>1</v>
      </c>
      <c r="Q583" t="str">
        <f t="shared" si="10"/>
        <v>2</v>
      </c>
    </row>
    <row r="584" spans="1:17" x14ac:dyDescent="0.25">
      <c r="A584">
        <v>583</v>
      </c>
      <c r="D584">
        <v>239.43069</v>
      </c>
      <c r="E584" s="3">
        <v>2</v>
      </c>
      <c r="P584">
        <v>1</v>
      </c>
      <c r="Q584" t="str">
        <f t="shared" si="10"/>
        <v>2</v>
      </c>
    </row>
    <row r="585" spans="1:17" x14ac:dyDescent="0.25">
      <c r="A585">
        <v>584</v>
      </c>
      <c r="D585">
        <v>239.46400499999999</v>
      </c>
      <c r="E585" s="3">
        <v>2</v>
      </c>
      <c r="P585">
        <v>1</v>
      </c>
      <c r="Q585" t="str">
        <f t="shared" si="10"/>
        <v>2</v>
      </c>
    </row>
    <row r="586" spans="1:17" x14ac:dyDescent="0.25">
      <c r="A586">
        <v>585</v>
      </c>
      <c r="D586">
        <v>239.442576</v>
      </c>
      <c r="E586" s="3">
        <v>2</v>
      </c>
      <c r="F586">
        <v>245.99994000000001</v>
      </c>
      <c r="G586" s="2">
        <v>3</v>
      </c>
      <c r="P586">
        <v>2</v>
      </c>
      <c r="Q586" t="str">
        <f t="shared" si="10"/>
        <v>23</v>
      </c>
    </row>
    <row r="587" spans="1:17" x14ac:dyDescent="0.25">
      <c r="A587">
        <v>586</v>
      </c>
      <c r="D587">
        <v>239.45839000000001</v>
      </c>
      <c r="E587" s="3">
        <v>2</v>
      </c>
      <c r="F587">
        <v>246.10243299999999</v>
      </c>
      <c r="G587" s="2">
        <v>3</v>
      </c>
      <c r="P587">
        <v>2</v>
      </c>
      <c r="Q587" t="str">
        <f t="shared" si="10"/>
        <v>23</v>
      </c>
    </row>
    <row r="588" spans="1:17" x14ac:dyDescent="0.25">
      <c r="A588">
        <v>587</v>
      </c>
      <c r="D588">
        <v>239.484307</v>
      </c>
      <c r="E588" s="3">
        <v>2</v>
      </c>
      <c r="F588">
        <v>246.11085199999999</v>
      </c>
      <c r="G588" s="2">
        <v>3</v>
      </c>
      <c r="P588">
        <v>2</v>
      </c>
      <c r="Q588" t="str">
        <f t="shared" si="10"/>
        <v>23</v>
      </c>
    </row>
    <row r="589" spans="1:17" x14ac:dyDescent="0.25">
      <c r="A589">
        <v>588</v>
      </c>
      <c r="D589">
        <v>239.46941100000001</v>
      </c>
      <c r="E589" s="3">
        <v>2</v>
      </c>
      <c r="F589">
        <v>246.13488100000001</v>
      </c>
      <c r="G589" s="2">
        <v>3</v>
      </c>
      <c r="P589">
        <v>2</v>
      </c>
      <c r="Q589" t="str">
        <f t="shared" si="10"/>
        <v>23</v>
      </c>
    </row>
    <row r="590" spans="1:17" x14ac:dyDescent="0.25">
      <c r="A590">
        <v>589</v>
      </c>
      <c r="D590">
        <v>239.47584000000001</v>
      </c>
      <c r="E590" s="3">
        <v>2</v>
      </c>
      <c r="F590">
        <v>246.158196</v>
      </c>
      <c r="G590" s="2">
        <v>3</v>
      </c>
      <c r="P590">
        <v>2</v>
      </c>
      <c r="Q590" t="str">
        <f t="shared" si="10"/>
        <v>23</v>
      </c>
    </row>
    <row r="591" spans="1:17" x14ac:dyDescent="0.25">
      <c r="A591">
        <v>590</v>
      </c>
      <c r="F591">
        <v>246.14289200000002</v>
      </c>
      <c r="G591" s="2">
        <v>3</v>
      </c>
      <c r="P591">
        <v>1</v>
      </c>
      <c r="Q591" t="str">
        <f t="shared" si="10"/>
        <v>3</v>
      </c>
    </row>
    <row r="592" spans="1:17" x14ac:dyDescent="0.25">
      <c r="A592">
        <v>591</v>
      </c>
      <c r="F592">
        <v>246.15375599999999</v>
      </c>
      <c r="G592" s="2">
        <v>3</v>
      </c>
      <c r="H592">
        <v>239.884646</v>
      </c>
      <c r="I592" s="5">
        <v>4</v>
      </c>
      <c r="P592">
        <v>2</v>
      </c>
      <c r="Q592" t="str">
        <f t="shared" si="10"/>
        <v>34</v>
      </c>
    </row>
    <row r="593" spans="1:17" x14ac:dyDescent="0.25">
      <c r="A593">
        <v>592</v>
      </c>
      <c r="F593">
        <v>246.07151500000001</v>
      </c>
      <c r="G593" s="2">
        <v>3</v>
      </c>
      <c r="H593">
        <v>239.848883</v>
      </c>
      <c r="I593" s="5">
        <v>4</v>
      </c>
      <c r="P593">
        <v>2</v>
      </c>
      <c r="Q593" t="str">
        <f t="shared" si="10"/>
        <v>34</v>
      </c>
    </row>
    <row r="594" spans="1:17" x14ac:dyDescent="0.25">
      <c r="A594">
        <v>593</v>
      </c>
      <c r="F594">
        <v>245.99994000000001</v>
      </c>
      <c r="G594" s="2">
        <v>3</v>
      </c>
      <c r="H594">
        <v>239.82281</v>
      </c>
      <c r="I594" s="5">
        <v>4</v>
      </c>
      <c r="P594">
        <v>2</v>
      </c>
      <c r="Q594" t="str">
        <f t="shared" si="10"/>
        <v>34</v>
      </c>
    </row>
    <row r="595" spans="1:17" x14ac:dyDescent="0.25">
      <c r="A595">
        <v>594</v>
      </c>
      <c r="B595">
        <v>225.34815800000001</v>
      </c>
      <c r="C595" s="4">
        <v>1</v>
      </c>
      <c r="H595">
        <v>239.84066899999999</v>
      </c>
      <c r="I595" s="5">
        <v>4</v>
      </c>
      <c r="P595">
        <v>2</v>
      </c>
      <c r="Q595" t="str">
        <f t="shared" si="10"/>
        <v>14</v>
      </c>
    </row>
    <row r="596" spans="1:17" x14ac:dyDescent="0.25">
      <c r="A596">
        <v>595</v>
      </c>
      <c r="B596">
        <v>225.33958699999999</v>
      </c>
      <c r="C596" s="4">
        <v>1</v>
      </c>
      <c r="H596">
        <v>239.83551499999999</v>
      </c>
      <c r="I596" s="5">
        <v>4</v>
      </c>
      <c r="P596">
        <v>2</v>
      </c>
      <c r="Q596" t="str">
        <f t="shared" si="10"/>
        <v>14</v>
      </c>
    </row>
    <row r="597" spans="1:17" x14ac:dyDescent="0.25">
      <c r="A597">
        <v>596</v>
      </c>
      <c r="B597">
        <v>225.35810599999999</v>
      </c>
      <c r="C597" s="4">
        <v>1</v>
      </c>
      <c r="H597">
        <v>239.86189000000002</v>
      </c>
      <c r="I597" s="5">
        <v>4</v>
      </c>
      <c r="P597">
        <v>2</v>
      </c>
      <c r="Q597" t="str">
        <f t="shared" si="10"/>
        <v>14</v>
      </c>
    </row>
    <row r="598" spans="1:17" x14ac:dyDescent="0.25">
      <c r="A598">
        <v>597</v>
      </c>
      <c r="B598">
        <v>225.36101500000001</v>
      </c>
      <c r="C598" s="4">
        <v>1</v>
      </c>
      <c r="H598">
        <v>239.75439499999999</v>
      </c>
      <c r="I598" s="5">
        <v>4</v>
      </c>
      <c r="P598">
        <v>2</v>
      </c>
      <c r="Q598" t="str">
        <f t="shared" si="10"/>
        <v>14</v>
      </c>
    </row>
    <row r="599" spans="1:17" x14ac:dyDescent="0.25">
      <c r="A599">
        <v>598</v>
      </c>
      <c r="B599">
        <v>225.41325699999999</v>
      </c>
      <c r="C599" s="4">
        <v>1</v>
      </c>
      <c r="H599">
        <v>239.884646</v>
      </c>
      <c r="I599" s="5">
        <v>4</v>
      </c>
      <c r="P599">
        <v>2</v>
      </c>
      <c r="Q599" t="str">
        <f t="shared" si="10"/>
        <v>14</v>
      </c>
    </row>
    <row r="600" spans="1:17" x14ac:dyDescent="0.25">
      <c r="A600">
        <v>599</v>
      </c>
      <c r="B600">
        <v>225.31259900000001</v>
      </c>
      <c r="C600" s="4">
        <v>1</v>
      </c>
      <c r="P600">
        <v>1</v>
      </c>
      <c r="Q600" t="str">
        <f t="shared" si="10"/>
        <v>1</v>
      </c>
    </row>
    <row r="601" spans="1:17" x14ac:dyDescent="0.25">
      <c r="A601">
        <v>600</v>
      </c>
      <c r="B601">
        <v>225.355402</v>
      </c>
      <c r="C601" s="4">
        <v>1</v>
      </c>
      <c r="P601">
        <v>1</v>
      </c>
      <c r="Q601" t="str">
        <f t="shared" si="10"/>
        <v>1</v>
      </c>
    </row>
    <row r="602" spans="1:17" x14ac:dyDescent="0.25">
      <c r="A602">
        <v>601</v>
      </c>
      <c r="B602">
        <v>225.31826100000001</v>
      </c>
      <c r="C602" s="4">
        <v>1</v>
      </c>
      <c r="P602">
        <v>1</v>
      </c>
      <c r="Q602" t="str">
        <f t="shared" si="10"/>
        <v>1</v>
      </c>
    </row>
    <row r="603" spans="1:17" x14ac:dyDescent="0.25">
      <c r="A603">
        <v>602</v>
      </c>
      <c r="B603">
        <v>225.34815800000001</v>
      </c>
      <c r="C603" s="4">
        <v>1</v>
      </c>
      <c r="D603">
        <v>218.161135</v>
      </c>
      <c r="E603" s="3">
        <v>2</v>
      </c>
      <c r="P603">
        <v>2</v>
      </c>
      <c r="Q603" t="str">
        <f t="shared" si="10"/>
        <v>12</v>
      </c>
    </row>
    <row r="604" spans="1:17" x14ac:dyDescent="0.25">
      <c r="A604">
        <v>603</v>
      </c>
      <c r="B604">
        <v>225.34815800000001</v>
      </c>
      <c r="C604" s="4">
        <v>1</v>
      </c>
      <c r="D604">
        <v>218.17087900000001</v>
      </c>
      <c r="E604" s="3">
        <v>2</v>
      </c>
      <c r="P604">
        <v>2</v>
      </c>
      <c r="Q604" t="str">
        <f t="shared" si="10"/>
        <v>12</v>
      </c>
    </row>
    <row r="605" spans="1:17" x14ac:dyDescent="0.25">
      <c r="A605">
        <v>604</v>
      </c>
      <c r="D605">
        <v>218.19363300000001</v>
      </c>
      <c r="E605" s="3">
        <v>2</v>
      </c>
      <c r="P605">
        <v>1</v>
      </c>
      <c r="Q605" t="str">
        <f t="shared" si="10"/>
        <v>2</v>
      </c>
    </row>
    <row r="606" spans="1:17" x14ac:dyDescent="0.25">
      <c r="A606">
        <v>605</v>
      </c>
      <c r="D606">
        <v>218.170624</v>
      </c>
      <c r="E606" s="3">
        <v>2</v>
      </c>
      <c r="P606">
        <v>1</v>
      </c>
      <c r="Q606" t="str">
        <f t="shared" si="10"/>
        <v>2</v>
      </c>
    </row>
    <row r="607" spans="1:17" x14ac:dyDescent="0.25">
      <c r="A607">
        <v>606</v>
      </c>
      <c r="D607">
        <v>218.18113399999999</v>
      </c>
      <c r="E607" s="3">
        <v>2</v>
      </c>
      <c r="P607">
        <v>1</v>
      </c>
      <c r="Q607" t="str">
        <f t="shared" si="10"/>
        <v>2</v>
      </c>
    </row>
    <row r="608" spans="1:17" x14ac:dyDescent="0.25">
      <c r="A608">
        <v>607</v>
      </c>
      <c r="D608">
        <v>218.18812299999999</v>
      </c>
      <c r="E608" s="3">
        <v>2</v>
      </c>
      <c r="F608">
        <v>222.181792</v>
      </c>
      <c r="G608" s="2">
        <v>3</v>
      </c>
      <c r="P608">
        <v>2</v>
      </c>
      <c r="Q608" t="str">
        <f t="shared" si="10"/>
        <v>23</v>
      </c>
    </row>
    <row r="609" spans="1:17" x14ac:dyDescent="0.25">
      <c r="A609">
        <v>608</v>
      </c>
      <c r="D609">
        <v>218.230008</v>
      </c>
      <c r="E609" s="3">
        <v>2</v>
      </c>
      <c r="F609">
        <v>222.12557000000001</v>
      </c>
      <c r="G609" s="2">
        <v>3</v>
      </c>
      <c r="P609">
        <v>2</v>
      </c>
      <c r="Q609" t="str">
        <f t="shared" si="10"/>
        <v>23</v>
      </c>
    </row>
    <row r="610" spans="1:17" x14ac:dyDescent="0.25">
      <c r="A610">
        <v>609</v>
      </c>
      <c r="D610">
        <v>218.14593099999999</v>
      </c>
      <c r="E610" s="3">
        <v>2</v>
      </c>
      <c r="F610">
        <v>222.18148600000001</v>
      </c>
      <c r="G610" s="2">
        <v>3</v>
      </c>
      <c r="P610">
        <v>2</v>
      </c>
      <c r="Q610" t="str">
        <f t="shared" si="10"/>
        <v>23</v>
      </c>
    </row>
    <row r="611" spans="1:17" x14ac:dyDescent="0.25">
      <c r="A611">
        <v>610</v>
      </c>
      <c r="D611">
        <v>218.161135</v>
      </c>
      <c r="E611" s="3">
        <v>2</v>
      </c>
      <c r="F611">
        <v>222.21163799999999</v>
      </c>
      <c r="G611" s="2">
        <v>3</v>
      </c>
      <c r="P611">
        <v>2</v>
      </c>
      <c r="Q611" t="str">
        <f t="shared" si="10"/>
        <v>23</v>
      </c>
    </row>
    <row r="612" spans="1:17" x14ac:dyDescent="0.25">
      <c r="A612">
        <v>611</v>
      </c>
      <c r="F612">
        <v>222.191384</v>
      </c>
      <c r="G612" s="2">
        <v>3</v>
      </c>
      <c r="H612">
        <v>218.09486200000001</v>
      </c>
      <c r="I612" s="5">
        <v>4</v>
      </c>
      <c r="P612">
        <v>2</v>
      </c>
      <c r="Q612" t="str">
        <f t="shared" si="10"/>
        <v>34</v>
      </c>
    </row>
    <row r="613" spans="1:17" x14ac:dyDescent="0.25">
      <c r="A613">
        <v>612</v>
      </c>
      <c r="F613">
        <v>222.240565</v>
      </c>
      <c r="G613" s="2">
        <v>3</v>
      </c>
      <c r="H613">
        <v>218.08542399999999</v>
      </c>
      <c r="I613" s="5">
        <v>4</v>
      </c>
      <c r="P613">
        <v>2</v>
      </c>
      <c r="Q613" t="str">
        <f t="shared" si="10"/>
        <v>34</v>
      </c>
    </row>
    <row r="614" spans="1:17" x14ac:dyDescent="0.25">
      <c r="A614">
        <v>613</v>
      </c>
      <c r="F614">
        <v>222.26969600000001</v>
      </c>
      <c r="G614" s="2">
        <v>3</v>
      </c>
      <c r="H614">
        <v>218.09470899999999</v>
      </c>
      <c r="I614" s="5">
        <v>4</v>
      </c>
      <c r="P614">
        <v>2</v>
      </c>
      <c r="Q614" t="str">
        <f t="shared" si="10"/>
        <v>34</v>
      </c>
    </row>
    <row r="615" spans="1:17" x14ac:dyDescent="0.25">
      <c r="A615">
        <v>614</v>
      </c>
      <c r="F615">
        <v>222.16261</v>
      </c>
      <c r="G615" s="2">
        <v>3</v>
      </c>
      <c r="H615">
        <v>218.133993</v>
      </c>
      <c r="I615" s="5">
        <v>4</v>
      </c>
      <c r="P615">
        <v>2</v>
      </c>
      <c r="Q615" t="str">
        <f t="shared" si="10"/>
        <v>34</v>
      </c>
    </row>
    <row r="616" spans="1:17" x14ac:dyDescent="0.25">
      <c r="A616">
        <v>615</v>
      </c>
      <c r="F616">
        <v>222.181792</v>
      </c>
      <c r="G616" s="2">
        <v>3</v>
      </c>
      <c r="H616">
        <v>218.090067</v>
      </c>
      <c r="I616" s="5">
        <v>4</v>
      </c>
      <c r="P616">
        <v>2</v>
      </c>
      <c r="Q616" t="str">
        <f t="shared" si="10"/>
        <v>34</v>
      </c>
    </row>
    <row r="617" spans="1:17" x14ac:dyDescent="0.25">
      <c r="A617">
        <v>616</v>
      </c>
      <c r="H617">
        <v>218.10981100000001</v>
      </c>
      <c r="I617" s="5">
        <v>4</v>
      </c>
      <c r="P617">
        <v>1</v>
      </c>
      <c r="Q617" t="str">
        <f t="shared" si="10"/>
        <v>4</v>
      </c>
    </row>
    <row r="618" spans="1:17" x14ac:dyDescent="0.25">
      <c r="A618">
        <v>617</v>
      </c>
      <c r="B618">
        <v>202.43245100000001</v>
      </c>
      <c r="C618" s="4">
        <v>1</v>
      </c>
      <c r="H618">
        <v>218.164502</v>
      </c>
      <c r="I618" s="5">
        <v>4</v>
      </c>
      <c r="P618">
        <v>2</v>
      </c>
      <c r="Q618" t="str">
        <f t="shared" si="10"/>
        <v>14</v>
      </c>
    </row>
    <row r="619" spans="1:17" x14ac:dyDescent="0.25">
      <c r="A619">
        <v>618</v>
      </c>
      <c r="B619">
        <v>202.40626399999999</v>
      </c>
      <c r="C619" s="4">
        <v>1</v>
      </c>
      <c r="H619">
        <v>218.09486200000001</v>
      </c>
      <c r="I619" s="5">
        <v>4</v>
      </c>
      <c r="P619">
        <v>2</v>
      </c>
      <c r="Q619" t="str">
        <f t="shared" si="10"/>
        <v>14</v>
      </c>
    </row>
    <row r="620" spans="1:17" x14ac:dyDescent="0.25">
      <c r="A620">
        <v>619</v>
      </c>
      <c r="B620">
        <v>202.40301700000001</v>
      </c>
      <c r="C620" s="4">
        <v>1</v>
      </c>
      <c r="P620">
        <v>1</v>
      </c>
      <c r="Q620" t="str">
        <f t="shared" si="10"/>
        <v>1</v>
      </c>
    </row>
    <row r="621" spans="1:17" x14ac:dyDescent="0.25">
      <c r="A621">
        <v>620</v>
      </c>
      <c r="B621">
        <v>202.40198699999999</v>
      </c>
      <c r="C621" s="4">
        <v>1</v>
      </c>
      <c r="P621">
        <v>1</v>
      </c>
      <c r="Q621" t="str">
        <f t="shared" si="10"/>
        <v>1</v>
      </c>
    </row>
    <row r="622" spans="1:17" x14ac:dyDescent="0.25">
      <c r="A622">
        <v>621</v>
      </c>
      <c r="B622">
        <v>202.37389200000001</v>
      </c>
      <c r="C622" s="4">
        <v>1</v>
      </c>
      <c r="P622">
        <v>1</v>
      </c>
      <c r="Q622" t="str">
        <f t="shared" si="10"/>
        <v>1</v>
      </c>
    </row>
    <row r="623" spans="1:17" x14ac:dyDescent="0.25">
      <c r="A623">
        <v>622</v>
      </c>
      <c r="B623">
        <v>202.39301899999998</v>
      </c>
      <c r="C623" s="4">
        <v>1</v>
      </c>
      <c r="P623">
        <v>1</v>
      </c>
      <c r="Q623" t="str">
        <f t="shared" si="10"/>
        <v>1</v>
      </c>
    </row>
    <row r="624" spans="1:17" x14ac:dyDescent="0.25">
      <c r="A624">
        <v>623</v>
      </c>
      <c r="B624">
        <v>202.39889700000001</v>
      </c>
      <c r="C624" s="4">
        <v>1</v>
      </c>
      <c r="P624">
        <v>1</v>
      </c>
      <c r="Q624" t="str">
        <f t="shared" si="10"/>
        <v>1</v>
      </c>
    </row>
    <row r="625" spans="1:17" x14ac:dyDescent="0.25">
      <c r="A625">
        <v>624</v>
      </c>
      <c r="B625">
        <v>202.33828199999999</v>
      </c>
      <c r="C625" s="4">
        <v>1</v>
      </c>
      <c r="D625">
        <v>194.842028</v>
      </c>
      <c r="E625" s="3">
        <v>2</v>
      </c>
      <c r="P625">
        <v>2</v>
      </c>
      <c r="Q625" t="str">
        <f t="shared" si="10"/>
        <v>12</v>
      </c>
    </row>
    <row r="626" spans="1:17" x14ac:dyDescent="0.25">
      <c r="A626">
        <v>625</v>
      </c>
      <c r="B626">
        <v>202.40626399999999</v>
      </c>
      <c r="C626" s="4">
        <v>1</v>
      </c>
      <c r="D626">
        <v>194.87985800000001</v>
      </c>
      <c r="E626" s="3">
        <v>2</v>
      </c>
      <c r="P626">
        <v>2</v>
      </c>
      <c r="Q626" t="str">
        <f t="shared" si="10"/>
        <v>12</v>
      </c>
    </row>
    <row r="627" spans="1:17" x14ac:dyDescent="0.25">
      <c r="A627">
        <v>626</v>
      </c>
      <c r="D627">
        <v>194.85295300000001</v>
      </c>
      <c r="E627" s="3">
        <v>2</v>
      </c>
      <c r="P627">
        <v>1</v>
      </c>
      <c r="Q627" t="str">
        <f t="shared" si="10"/>
        <v>2</v>
      </c>
    </row>
    <row r="628" spans="1:17" x14ac:dyDescent="0.25">
      <c r="A628">
        <v>627</v>
      </c>
      <c r="D628">
        <v>194.88161300000002</v>
      </c>
      <c r="E628" s="3">
        <v>2</v>
      </c>
      <c r="P628">
        <v>1</v>
      </c>
      <c r="Q628" t="str">
        <f t="shared" si="10"/>
        <v>2</v>
      </c>
    </row>
    <row r="629" spans="1:17" x14ac:dyDescent="0.25">
      <c r="A629">
        <v>628</v>
      </c>
      <c r="D629">
        <v>194.89202299999999</v>
      </c>
      <c r="E629" s="3">
        <v>2</v>
      </c>
      <c r="F629">
        <v>199.470957</v>
      </c>
      <c r="G629" s="2">
        <v>3</v>
      </c>
      <c r="P629">
        <v>2</v>
      </c>
      <c r="Q629" t="str">
        <f t="shared" si="10"/>
        <v>23</v>
      </c>
    </row>
    <row r="630" spans="1:17" x14ac:dyDescent="0.25">
      <c r="A630">
        <v>629</v>
      </c>
      <c r="D630">
        <v>194.95088799999999</v>
      </c>
      <c r="E630" s="3">
        <v>2</v>
      </c>
      <c r="F630">
        <v>199.50884099999999</v>
      </c>
      <c r="G630" s="2">
        <v>3</v>
      </c>
      <c r="P630">
        <v>2</v>
      </c>
      <c r="Q630" t="str">
        <f t="shared" si="10"/>
        <v>23</v>
      </c>
    </row>
    <row r="631" spans="1:17" x14ac:dyDescent="0.25">
      <c r="A631">
        <v>630</v>
      </c>
      <c r="D631">
        <v>194.889139</v>
      </c>
      <c r="E631" s="3">
        <v>2</v>
      </c>
      <c r="F631">
        <v>199.47080399999999</v>
      </c>
      <c r="G631" s="2">
        <v>3</v>
      </c>
      <c r="P631">
        <v>2</v>
      </c>
      <c r="Q631" t="str">
        <f t="shared" si="10"/>
        <v>23</v>
      </c>
    </row>
    <row r="632" spans="1:17" x14ac:dyDescent="0.25">
      <c r="A632">
        <v>631</v>
      </c>
      <c r="D632">
        <v>194.842028</v>
      </c>
      <c r="E632" s="3">
        <v>2</v>
      </c>
      <c r="F632">
        <v>199.449412</v>
      </c>
      <c r="G632" s="2">
        <v>3</v>
      </c>
      <c r="H632">
        <v>195.20365699999999</v>
      </c>
      <c r="I632" s="5">
        <v>4</v>
      </c>
      <c r="P632">
        <v>3</v>
      </c>
      <c r="Q632" t="str">
        <f t="shared" si="10"/>
        <v>234</v>
      </c>
    </row>
    <row r="633" spans="1:17" x14ac:dyDescent="0.25">
      <c r="A633">
        <v>632</v>
      </c>
      <c r="F633">
        <v>199.507036</v>
      </c>
      <c r="G633" s="2">
        <v>3</v>
      </c>
      <c r="H633">
        <v>195.21695499999998</v>
      </c>
      <c r="I633" s="5">
        <v>4</v>
      </c>
      <c r="P633">
        <v>2</v>
      </c>
      <c r="Q633" t="str">
        <f t="shared" si="10"/>
        <v>34</v>
      </c>
    </row>
    <row r="634" spans="1:17" x14ac:dyDescent="0.25">
      <c r="A634">
        <v>633</v>
      </c>
      <c r="F634">
        <v>199.560438</v>
      </c>
      <c r="G634" s="2">
        <v>3</v>
      </c>
      <c r="H634">
        <v>195.19726800000001</v>
      </c>
      <c r="I634" s="5">
        <v>4</v>
      </c>
      <c r="P634">
        <v>2</v>
      </c>
      <c r="Q634" t="str">
        <f t="shared" si="10"/>
        <v>34</v>
      </c>
    </row>
    <row r="635" spans="1:17" x14ac:dyDescent="0.25">
      <c r="A635">
        <v>634</v>
      </c>
      <c r="F635">
        <v>199.68233699999999</v>
      </c>
      <c r="G635" s="2">
        <v>3</v>
      </c>
      <c r="H635">
        <v>195.20340199999998</v>
      </c>
      <c r="I635" s="5">
        <v>4</v>
      </c>
      <c r="P635">
        <v>2</v>
      </c>
      <c r="Q635" t="str">
        <f t="shared" si="10"/>
        <v>34</v>
      </c>
    </row>
    <row r="636" spans="1:17" x14ac:dyDescent="0.25">
      <c r="A636">
        <v>635</v>
      </c>
      <c r="F636">
        <v>199.470957</v>
      </c>
      <c r="G636" s="2">
        <v>3</v>
      </c>
      <c r="H636">
        <v>195.19566900000001</v>
      </c>
      <c r="I636" s="5">
        <v>4</v>
      </c>
      <c r="P636">
        <v>2</v>
      </c>
      <c r="Q636" t="str">
        <f t="shared" si="10"/>
        <v>34</v>
      </c>
    </row>
    <row r="637" spans="1:17" x14ac:dyDescent="0.25">
      <c r="A637">
        <v>636</v>
      </c>
      <c r="H637">
        <v>195.22633999999999</v>
      </c>
      <c r="I637" s="5">
        <v>4</v>
      </c>
      <c r="P637">
        <v>1</v>
      </c>
      <c r="Q637" t="str">
        <f t="shared" si="10"/>
        <v>4</v>
      </c>
    </row>
    <row r="638" spans="1:17" x14ac:dyDescent="0.25">
      <c r="A638">
        <v>637</v>
      </c>
      <c r="B638">
        <v>178.402849</v>
      </c>
      <c r="C638" s="4">
        <v>1</v>
      </c>
      <c r="H638">
        <v>195.207472</v>
      </c>
      <c r="I638" s="5">
        <v>4</v>
      </c>
      <c r="P638">
        <v>2</v>
      </c>
      <c r="Q638" t="str">
        <f t="shared" si="10"/>
        <v>14</v>
      </c>
    </row>
    <row r="639" spans="1:17" x14ac:dyDescent="0.25">
      <c r="A639">
        <v>638</v>
      </c>
      <c r="B639">
        <v>178.42955000000001</v>
      </c>
      <c r="C639" s="4">
        <v>1</v>
      </c>
      <c r="H639">
        <v>195.20365699999999</v>
      </c>
      <c r="I639" s="5">
        <v>4</v>
      </c>
      <c r="P639">
        <v>2</v>
      </c>
      <c r="Q639" t="str">
        <f t="shared" si="10"/>
        <v>14</v>
      </c>
    </row>
    <row r="640" spans="1:17" x14ac:dyDescent="0.25">
      <c r="A640">
        <v>639</v>
      </c>
      <c r="B640">
        <v>178.43995899999999</v>
      </c>
      <c r="C640" s="4">
        <v>1</v>
      </c>
      <c r="P640">
        <v>1</v>
      </c>
      <c r="Q640" t="str">
        <f t="shared" si="10"/>
        <v>1</v>
      </c>
    </row>
    <row r="641" spans="1:17" x14ac:dyDescent="0.25">
      <c r="A641">
        <v>640</v>
      </c>
      <c r="B641">
        <v>178.44795099999999</v>
      </c>
      <c r="C641" s="4">
        <v>1</v>
      </c>
      <c r="P641">
        <v>1</v>
      </c>
      <c r="Q641" t="str">
        <f t="shared" si="10"/>
        <v>1</v>
      </c>
    </row>
    <row r="642" spans="1:17" x14ac:dyDescent="0.25">
      <c r="A642">
        <v>641</v>
      </c>
      <c r="B642">
        <v>178.392798</v>
      </c>
      <c r="C642" s="4">
        <v>1</v>
      </c>
      <c r="P642">
        <v>1</v>
      </c>
      <c r="Q642" t="str">
        <f t="shared" ref="Q642:Q705" si="11">CONCATENATE(C642,E642,G642,I642)</f>
        <v>1</v>
      </c>
    </row>
    <row r="643" spans="1:17" x14ac:dyDescent="0.25">
      <c r="A643">
        <v>642</v>
      </c>
      <c r="B643">
        <v>178.41954799999999</v>
      </c>
      <c r="C643" s="4">
        <v>1</v>
      </c>
      <c r="P643">
        <v>1</v>
      </c>
      <c r="Q643" t="str">
        <f t="shared" si="11"/>
        <v>1</v>
      </c>
    </row>
    <row r="644" spans="1:17" x14ac:dyDescent="0.25">
      <c r="A644">
        <v>643</v>
      </c>
      <c r="B644">
        <v>178.37707699999999</v>
      </c>
      <c r="C644" s="4">
        <v>1</v>
      </c>
      <c r="P644">
        <v>1</v>
      </c>
      <c r="Q644" t="str">
        <f t="shared" si="11"/>
        <v>1</v>
      </c>
    </row>
    <row r="645" spans="1:17" x14ac:dyDescent="0.25">
      <c r="A645">
        <v>644</v>
      </c>
      <c r="B645">
        <v>178.402849</v>
      </c>
      <c r="C645" s="4">
        <v>1</v>
      </c>
      <c r="D645">
        <v>171.00942800000001</v>
      </c>
      <c r="E645" s="3">
        <v>2</v>
      </c>
      <c r="P645">
        <v>2</v>
      </c>
      <c r="Q645" t="str">
        <f t="shared" si="11"/>
        <v>12</v>
      </c>
    </row>
    <row r="646" spans="1:17" x14ac:dyDescent="0.25">
      <c r="A646">
        <v>645</v>
      </c>
      <c r="D646">
        <v>170.974119</v>
      </c>
      <c r="E646" s="3">
        <v>2</v>
      </c>
      <c r="P646">
        <v>1</v>
      </c>
      <c r="Q646" t="str">
        <f t="shared" si="11"/>
        <v>2</v>
      </c>
    </row>
    <row r="647" spans="1:17" x14ac:dyDescent="0.25">
      <c r="A647">
        <v>646</v>
      </c>
      <c r="D647">
        <v>170.969067</v>
      </c>
      <c r="E647" s="3">
        <v>2</v>
      </c>
      <c r="P647">
        <v>1</v>
      </c>
      <c r="Q647" t="str">
        <f t="shared" si="11"/>
        <v>2</v>
      </c>
    </row>
    <row r="648" spans="1:17" x14ac:dyDescent="0.25">
      <c r="A648">
        <v>647</v>
      </c>
      <c r="D648">
        <v>170.985872</v>
      </c>
      <c r="E648" s="3">
        <v>2</v>
      </c>
      <c r="P648">
        <v>1</v>
      </c>
      <c r="Q648" t="str">
        <f t="shared" si="11"/>
        <v>2</v>
      </c>
    </row>
    <row r="649" spans="1:17" x14ac:dyDescent="0.25">
      <c r="A649">
        <v>648</v>
      </c>
      <c r="D649">
        <v>171.03437400000001</v>
      </c>
      <c r="E649" s="3">
        <v>2</v>
      </c>
      <c r="P649">
        <v>1</v>
      </c>
      <c r="Q649" t="str">
        <f t="shared" si="11"/>
        <v>2</v>
      </c>
    </row>
    <row r="650" spans="1:17" x14ac:dyDescent="0.25">
      <c r="A650">
        <v>649</v>
      </c>
      <c r="D650">
        <v>170.97721300000001</v>
      </c>
      <c r="E650" s="3">
        <v>2</v>
      </c>
      <c r="P650">
        <v>1</v>
      </c>
      <c r="Q650" t="str">
        <f t="shared" si="11"/>
        <v>2</v>
      </c>
    </row>
    <row r="651" spans="1:17" x14ac:dyDescent="0.25">
      <c r="A651">
        <v>650</v>
      </c>
      <c r="D651">
        <v>171.05261999999999</v>
      </c>
      <c r="E651" s="3">
        <v>2</v>
      </c>
      <c r="F651">
        <v>172.99695</v>
      </c>
      <c r="G651" s="2">
        <v>3</v>
      </c>
      <c r="P651">
        <v>2</v>
      </c>
      <c r="Q651" t="str">
        <f t="shared" si="11"/>
        <v>23</v>
      </c>
    </row>
    <row r="652" spans="1:17" x14ac:dyDescent="0.25">
      <c r="A652">
        <v>651</v>
      </c>
      <c r="D652">
        <v>171.00942800000001</v>
      </c>
      <c r="E652" s="3">
        <v>2</v>
      </c>
      <c r="F652">
        <v>173.00751700000001</v>
      </c>
      <c r="G652" s="2">
        <v>3</v>
      </c>
      <c r="P652">
        <v>2</v>
      </c>
      <c r="Q652" t="str">
        <f t="shared" si="11"/>
        <v>23</v>
      </c>
    </row>
    <row r="653" spans="1:17" x14ac:dyDescent="0.25">
      <c r="A653">
        <v>652</v>
      </c>
      <c r="F653">
        <v>173.02200099999999</v>
      </c>
      <c r="G653" s="2">
        <v>3</v>
      </c>
      <c r="P653">
        <v>1</v>
      </c>
      <c r="Q653" t="str">
        <f t="shared" si="11"/>
        <v>3</v>
      </c>
    </row>
    <row r="654" spans="1:17" x14ac:dyDescent="0.25">
      <c r="A654">
        <v>653</v>
      </c>
      <c r="F654">
        <v>173.03385600000001</v>
      </c>
      <c r="G654" s="2">
        <v>3</v>
      </c>
      <c r="H654">
        <v>169.85026199999999</v>
      </c>
      <c r="I654" s="5">
        <v>4</v>
      </c>
      <c r="P654">
        <v>2</v>
      </c>
      <c r="Q654" t="str">
        <f t="shared" si="11"/>
        <v>34</v>
      </c>
    </row>
    <row r="655" spans="1:17" x14ac:dyDescent="0.25">
      <c r="A655">
        <v>654</v>
      </c>
      <c r="F655">
        <v>172.96958000000001</v>
      </c>
      <c r="G655" s="2">
        <v>3</v>
      </c>
      <c r="H655">
        <v>169.91252700000001</v>
      </c>
      <c r="I655" s="5">
        <v>4</v>
      </c>
      <c r="P655">
        <v>2</v>
      </c>
      <c r="Q655" t="str">
        <f t="shared" si="11"/>
        <v>34</v>
      </c>
    </row>
    <row r="656" spans="1:17" x14ac:dyDescent="0.25">
      <c r="A656">
        <v>655</v>
      </c>
      <c r="F656">
        <v>172.99762200000001</v>
      </c>
      <c r="G656" s="2">
        <v>3</v>
      </c>
      <c r="H656">
        <v>169.88046700000001</v>
      </c>
      <c r="I656" s="5">
        <v>4</v>
      </c>
      <c r="P656">
        <v>2</v>
      </c>
      <c r="Q656" t="str">
        <f t="shared" si="11"/>
        <v>34</v>
      </c>
    </row>
    <row r="657" spans="1:17" x14ac:dyDescent="0.25">
      <c r="A657">
        <v>656</v>
      </c>
      <c r="F657">
        <v>173.102667</v>
      </c>
      <c r="G657" s="2">
        <v>3</v>
      </c>
      <c r="H657">
        <v>169.85469499999999</v>
      </c>
      <c r="I657" s="5">
        <v>4</v>
      </c>
      <c r="P657">
        <v>2</v>
      </c>
      <c r="Q657" t="str">
        <f t="shared" si="11"/>
        <v>34</v>
      </c>
    </row>
    <row r="658" spans="1:17" x14ac:dyDescent="0.25">
      <c r="A658">
        <v>657</v>
      </c>
      <c r="B658">
        <v>157.60457199999999</v>
      </c>
      <c r="C658" s="4">
        <v>1</v>
      </c>
      <c r="F658">
        <v>172.99695</v>
      </c>
      <c r="G658" s="2">
        <v>3</v>
      </c>
      <c r="H658">
        <v>169.89025900000001</v>
      </c>
      <c r="I658" s="5">
        <v>4</v>
      </c>
      <c r="P658">
        <v>3</v>
      </c>
      <c r="Q658" t="str">
        <f t="shared" si="11"/>
        <v>134</v>
      </c>
    </row>
    <row r="659" spans="1:17" x14ac:dyDescent="0.25">
      <c r="A659">
        <v>658</v>
      </c>
      <c r="B659">
        <v>157.60457199999999</v>
      </c>
      <c r="C659" s="4">
        <v>1</v>
      </c>
      <c r="H659">
        <v>169.88783699999999</v>
      </c>
      <c r="I659" s="5">
        <v>4</v>
      </c>
      <c r="P659">
        <v>2</v>
      </c>
      <c r="Q659" t="str">
        <f t="shared" si="11"/>
        <v>14</v>
      </c>
    </row>
    <row r="660" spans="1:17" x14ac:dyDescent="0.25">
      <c r="A660">
        <v>659</v>
      </c>
      <c r="B660">
        <v>157.60457199999999</v>
      </c>
      <c r="C660" s="4">
        <v>1</v>
      </c>
      <c r="H660">
        <v>169.89830000000001</v>
      </c>
      <c r="I660" s="5">
        <v>4</v>
      </c>
      <c r="P660">
        <v>2</v>
      </c>
      <c r="Q660" t="str">
        <f t="shared" si="11"/>
        <v>14</v>
      </c>
    </row>
    <row r="661" spans="1:17" x14ac:dyDescent="0.25">
      <c r="A661">
        <v>660</v>
      </c>
      <c r="B661">
        <v>157.60457199999999</v>
      </c>
      <c r="C661" s="4">
        <v>1</v>
      </c>
      <c r="H661">
        <v>169.897785</v>
      </c>
      <c r="I661" s="5">
        <v>4</v>
      </c>
      <c r="P661">
        <v>2</v>
      </c>
      <c r="Q661" t="str">
        <f t="shared" si="11"/>
        <v>14</v>
      </c>
    </row>
    <row r="662" spans="1:17" x14ac:dyDescent="0.25">
      <c r="A662">
        <v>661</v>
      </c>
      <c r="B662">
        <v>157.60457199999999</v>
      </c>
      <c r="C662" s="4">
        <v>1</v>
      </c>
      <c r="H662">
        <v>169.83093300000002</v>
      </c>
      <c r="I662" s="5">
        <v>4</v>
      </c>
      <c r="P662">
        <v>2</v>
      </c>
      <c r="Q662" t="str">
        <f t="shared" si="11"/>
        <v>14</v>
      </c>
    </row>
    <row r="663" spans="1:17" x14ac:dyDescent="0.25">
      <c r="A663">
        <v>662</v>
      </c>
      <c r="B663">
        <v>157.60457199999999</v>
      </c>
      <c r="C663" s="4">
        <v>1</v>
      </c>
      <c r="P663">
        <v>1</v>
      </c>
      <c r="Q663" t="str">
        <f t="shared" si="11"/>
        <v>1</v>
      </c>
    </row>
    <row r="664" spans="1:17" x14ac:dyDescent="0.25">
      <c r="A664">
        <v>663</v>
      </c>
      <c r="B664">
        <v>157.60457199999999</v>
      </c>
      <c r="C664" s="4">
        <v>1</v>
      </c>
      <c r="P664">
        <v>1</v>
      </c>
      <c r="Q664" t="str">
        <f t="shared" si="11"/>
        <v>1</v>
      </c>
    </row>
    <row r="665" spans="1:17" x14ac:dyDescent="0.25">
      <c r="A665">
        <v>664</v>
      </c>
      <c r="B665">
        <v>157.60457199999999</v>
      </c>
      <c r="C665" s="4">
        <v>1</v>
      </c>
      <c r="P665">
        <v>1</v>
      </c>
      <c r="Q665" t="str">
        <f t="shared" si="11"/>
        <v>1</v>
      </c>
    </row>
    <row r="666" spans="1:17" x14ac:dyDescent="0.25">
      <c r="A666">
        <v>665</v>
      </c>
      <c r="B666">
        <v>157.60457199999999</v>
      </c>
      <c r="C666" s="4">
        <v>1</v>
      </c>
      <c r="D666">
        <v>152.14640800000001</v>
      </c>
      <c r="E666" s="3">
        <v>2</v>
      </c>
      <c r="P666">
        <v>2</v>
      </c>
      <c r="Q666" t="str">
        <f t="shared" si="11"/>
        <v>12</v>
      </c>
    </row>
    <row r="667" spans="1:17" x14ac:dyDescent="0.25">
      <c r="A667">
        <v>666</v>
      </c>
      <c r="B667">
        <v>157.60457199999999</v>
      </c>
      <c r="C667" s="4">
        <v>1</v>
      </c>
      <c r="D667">
        <v>152.14640800000001</v>
      </c>
      <c r="E667" s="3">
        <v>2</v>
      </c>
      <c r="P667">
        <v>2</v>
      </c>
      <c r="Q667" t="str">
        <f t="shared" si="11"/>
        <v>12</v>
      </c>
    </row>
    <row r="668" spans="1:17" x14ac:dyDescent="0.25">
      <c r="A668">
        <v>667</v>
      </c>
      <c r="D668">
        <v>152.14640800000001</v>
      </c>
      <c r="E668" s="3">
        <v>2</v>
      </c>
      <c r="P668">
        <v>1</v>
      </c>
      <c r="Q668" t="str">
        <f t="shared" si="11"/>
        <v>2</v>
      </c>
    </row>
    <row r="669" spans="1:17" x14ac:dyDescent="0.25">
      <c r="A669">
        <v>668</v>
      </c>
      <c r="D669">
        <v>152.14640800000001</v>
      </c>
      <c r="E669" s="3">
        <v>2</v>
      </c>
      <c r="P669">
        <v>1</v>
      </c>
      <c r="Q669" t="str">
        <f t="shared" si="11"/>
        <v>2</v>
      </c>
    </row>
    <row r="670" spans="1:17" x14ac:dyDescent="0.25">
      <c r="A670">
        <v>669</v>
      </c>
      <c r="D670">
        <v>152.14640800000001</v>
      </c>
      <c r="E670" s="3">
        <v>2</v>
      </c>
      <c r="P670">
        <v>1</v>
      </c>
      <c r="Q670" t="str">
        <f t="shared" si="11"/>
        <v>2</v>
      </c>
    </row>
    <row r="671" spans="1:17" x14ac:dyDescent="0.25">
      <c r="A671">
        <v>670</v>
      </c>
      <c r="D671">
        <v>152.14640800000001</v>
      </c>
      <c r="E671" s="3">
        <v>2</v>
      </c>
      <c r="F671">
        <v>155.94094899999999</v>
      </c>
      <c r="G671" s="2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152.14640800000001</v>
      </c>
      <c r="E672" s="3">
        <v>2</v>
      </c>
      <c r="F672">
        <v>155.95795799999999</v>
      </c>
      <c r="G672" s="2">
        <v>3</v>
      </c>
      <c r="P672">
        <v>2</v>
      </c>
      <c r="Q672" t="str">
        <f t="shared" si="11"/>
        <v>23</v>
      </c>
    </row>
    <row r="673" spans="1:17" x14ac:dyDescent="0.25">
      <c r="A673">
        <v>672</v>
      </c>
      <c r="D673">
        <v>152.14640800000001</v>
      </c>
      <c r="E673" s="3">
        <v>2</v>
      </c>
      <c r="F673">
        <v>155.90863100000001</v>
      </c>
      <c r="G673" s="2">
        <v>3</v>
      </c>
      <c r="P673">
        <v>2</v>
      </c>
      <c r="Q673" t="str">
        <f t="shared" si="11"/>
        <v>23</v>
      </c>
    </row>
    <row r="674" spans="1:17" x14ac:dyDescent="0.25">
      <c r="A674">
        <v>673</v>
      </c>
      <c r="D674">
        <v>152.14640800000001</v>
      </c>
      <c r="E674" s="3">
        <v>2</v>
      </c>
      <c r="F674">
        <v>155.96161799999999</v>
      </c>
      <c r="G674" s="2">
        <v>3</v>
      </c>
      <c r="P674">
        <v>2</v>
      </c>
      <c r="Q674" t="str">
        <f t="shared" si="11"/>
        <v>23</v>
      </c>
    </row>
    <row r="675" spans="1:17" x14ac:dyDescent="0.25">
      <c r="A675">
        <v>674</v>
      </c>
      <c r="F675">
        <v>155.95697899999999</v>
      </c>
      <c r="G675" s="2">
        <v>3</v>
      </c>
      <c r="H675">
        <v>152.59555900000001</v>
      </c>
      <c r="I675" s="5">
        <v>4</v>
      </c>
      <c r="P675">
        <v>2</v>
      </c>
      <c r="Q675" t="str">
        <f t="shared" si="11"/>
        <v>34</v>
      </c>
    </row>
    <row r="676" spans="1:17" x14ac:dyDescent="0.25">
      <c r="A676">
        <v>675</v>
      </c>
      <c r="F676">
        <v>156.07769400000001</v>
      </c>
      <c r="G676" s="2">
        <v>3</v>
      </c>
      <c r="H676">
        <v>152.63607200000001</v>
      </c>
      <c r="I676" s="5">
        <v>4</v>
      </c>
      <c r="P676">
        <v>2</v>
      </c>
      <c r="Q676" t="str">
        <f t="shared" si="11"/>
        <v>34</v>
      </c>
    </row>
    <row r="677" spans="1:17" x14ac:dyDescent="0.25">
      <c r="A677">
        <v>676</v>
      </c>
      <c r="F677">
        <v>156.18000799999999</v>
      </c>
      <c r="G677" s="2">
        <v>3</v>
      </c>
      <c r="H677">
        <v>152.59128099999998</v>
      </c>
      <c r="I677" s="5">
        <v>4</v>
      </c>
      <c r="P677">
        <v>2</v>
      </c>
      <c r="Q677" t="str">
        <f t="shared" si="11"/>
        <v>34</v>
      </c>
    </row>
    <row r="678" spans="1:17" x14ac:dyDescent="0.25">
      <c r="A678">
        <v>677</v>
      </c>
      <c r="F678">
        <v>155.94094899999999</v>
      </c>
      <c r="G678" s="2">
        <v>3</v>
      </c>
      <c r="H678">
        <v>152.64869999999999</v>
      </c>
      <c r="I678" s="5">
        <v>4</v>
      </c>
      <c r="P678">
        <v>2</v>
      </c>
      <c r="Q678" t="str">
        <f t="shared" si="11"/>
        <v>34</v>
      </c>
    </row>
    <row r="679" spans="1:17" x14ac:dyDescent="0.25">
      <c r="A679">
        <v>678</v>
      </c>
      <c r="B679">
        <v>129.524213</v>
      </c>
      <c r="C679" s="4">
        <v>1</v>
      </c>
      <c r="H679">
        <v>152.53844900000001</v>
      </c>
      <c r="I679" s="5">
        <v>4</v>
      </c>
      <c r="P679">
        <v>2</v>
      </c>
      <c r="Q679" t="str">
        <f t="shared" si="11"/>
        <v>14</v>
      </c>
    </row>
    <row r="680" spans="1:17" x14ac:dyDescent="0.25">
      <c r="A680">
        <v>679</v>
      </c>
      <c r="B680">
        <v>129.524213</v>
      </c>
      <c r="C680" s="4">
        <v>1</v>
      </c>
      <c r="H680">
        <v>152.56375700000001</v>
      </c>
      <c r="I680" s="5">
        <v>4</v>
      </c>
      <c r="P680">
        <v>2</v>
      </c>
      <c r="Q680" t="str">
        <f t="shared" si="11"/>
        <v>14</v>
      </c>
    </row>
    <row r="681" spans="1:17" x14ac:dyDescent="0.25">
      <c r="A681">
        <v>680</v>
      </c>
      <c r="B681">
        <v>129.549207</v>
      </c>
      <c r="C681" s="4">
        <v>1</v>
      </c>
      <c r="H681">
        <v>152.516955</v>
      </c>
      <c r="I681" s="5">
        <v>4</v>
      </c>
      <c r="P681">
        <v>2</v>
      </c>
      <c r="Q681" t="str">
        <f t="shared" si="11"/>
        <v>14</v>
      </c>
    </row>
    <row r="682" spans="1:17" x14ac:dyDescent="0.25">
      <c r="A682">
        <v>681</v>
      </c>
      <c r="B682">
        <v>129.52462199999999</v>
      </c>
      <c r="C682" s="4">
        <v>1</v>
      </c>
      <c r="H682">
        <v>152.548912</v>
      </c>
      <c r="I682" s="5">
        <v>4</v>
      </c>
      <c r="P682">
        <v>2</v>
      </c>
      <c r="Q682" t="str">
        <f t="shared" si="11"/>
        <v>14</v>
      </c>
    </row>
    <row r="683" spans="1:17" x14ac:dyDescent="0.25">
      <c r="A683">
        <v>682</v>
      </c>
      <c r="B683">
        <v>129.54008300000001</v>
      </c>
      <c r="C683" s="4">
        <v>1</v>
      </c>
      <c r="H683">
        <v>152.59555900000001</v>
      </c>
      <c r="I683" s="5">
        <v>4</v>
      </c>
      <c r="P683">
        <v>2</v>
      </c>
      <c r="Q683" t="str">
        <f t="shared" si="11"/>
        <v>14</v>
      </c>
    </row>
    <row r="684" spans="1:17" x14ac:dyDescent="0.25">
      <c r="A684">
        <v>683</v>
      </c>
      <c r="B684">
        <v>129.5692</v>
      </c>
      <c r="C684" s="4">
        <v>1</v>
      </c>
      <c r="P684">
        <v>1</v>
      </c>
      <c r="Q684" t="str">
        <f t="shared" si="11"/>
        <v>1</v>
      </c>
    </row>
    <row r="685" spans="1:17" x14ac:dyDescent="0.25">
      <c r="A685">
        <v>684</v>
      </c>
      <c r="B685">
        <v>129.54662500000001</v>
      </c>
      <c r="C685" s="4">
        <v>1</v>
      </c>
      <c r="P685">
        <v>1</v>
      </c>
      <c r="Q685" t="str">
        <f t="shared" si="11"/>
        <v>1</v>
      </c>
    </row>
    <row r="686" spans="1:17" x14ac:dyDescent="0.25">
      <c r="A686">
        <v>685</v>
      </c>
      <c r="B686">
        <v>129.53482600000001</v>
      </c>
      <c r="C686" s="4">
        <v>1</v>
      </c>
      <c r="P686">
        <v>1</v>
      </c>
      <c r="Q686" t="str">
        <f t="shared" si="11"/>
        <v>1</v>
      </c>
    </row>
    <row r="687" spans="1:17" x14ac:dyDescent="0.25">
      <c r="A687">
        <v>686</v>
      </c>
      <c r="B687">
        <v>129.52962300000002</v>
      </c>
      <c r="C687" s="4">
        <v>1</v>
      </c>
      <c r="D687">
        <v>124.469202</v>
      </c>
      <c r="E687" s="3">
        <v>2</v>
      </c>
      <c r="P687">
        <v>2</v>
      </c>
      <c r="Q687" t="str">
        <f t="shared" si="11"/>
        <v>12</v>
      </c>
    </row>
    <row r="688" spans="1:17" x14ac:dyDescent="0.25">
      <c r="A688">
        <v>687</v>
      </c>
      <c r="B688">
        <v>129.56291400000001</v>
      </c>
      <c r="C688" s="4">
        <v>1</v>
      </c>
      <c r="D688">
        <v>124.488371</v>
      </c>
      <c r="E688" s="3">
        <v>2</v>
      </c>
      <c r="P688">
        <v>2</v>
      </c>
      <c r="Q688" t="str">
        <f t="shared" si="11"/>
        <v>12</v>
      </c>
    </row>
    <row r="689" spans="1:17" x14ac:dyDescent="0.25">
      <c r="A689">
        <v>688</v>
      </c>
      <c r="B689">
        <v>129.56224600000002</v>
      </c>
      <c r="C689" s="4">
        <v>1</v>
      </c>
      <c r="D689">
        <v>124.413183</v>
      </c>
      <c r="E689" s="3">
        <v>2</v>
      </c>
      <c r="P689">
        <v>2</v>
      </c>
      <c r="Q689" t="str">
        <f t="shared" si="11"/>
        <v>12</v>
      </c>
    </row>
    <row r="690" spans="1:17" x14ac:dyDescent="0.25">
      <c r="A690">
        <v>689</v>
      </c>
      <c r="B690">
        <v>129.524213</v>
      </c>
      <c r="C690" s="4">
        <v>1</v>
      </c>
      <c r="D690">
        <v>124.41179</v>
      </c>
      <c r="E690" s="3">
        <v>2</v>
      </c>
      <c r="P690">
        <v>2</v>
      </c>
      <c r="Q690" t="str">
        <f t="shared" si="11"/>
        <v>12</v>
      </c>
    </row>
    <row r="691" spans="1:17" x14ac:dyDescent="0.25">
      <c r="A691">
        <v>690</v>
      </c>
      <c r="D691">
        <v>124.477502</v>
      </c>
      <c r="E691" s="3">
        <v>2</v>
      </c>
      <c r="P691">
        <v>1</v>
      </c>
      <c r="Q691" t="str">
        <f t="shared" si="11"/>
        <v>2</v>
      </c>
    </row>
    <row r="692" spans="1:17" x14ac:dyDescent="0.25">
      <c r="A692">
        <v>691</v>
      </c>
      <c r="D692">
        <v>124.48811499999999</v>
      </c>
      <c r="E692" s="3">
        <v>2</v>
      </c>
      <c r="P692">
        <v>1</v>
      </c>
      <c r="Q692" t="str">
        <f t="shared" si="11"/>
        <v>2</v>
      </c>
    </row>
    <row r="693" spans="1:17" x14ac:dyDescent="0.25">
      <c r="A693">
        <v>692</v>
      </c>
      <c r="D693">
        <v>124.51759100000001</v>
      </c>
      <c r="E693" s="3">
        <v>2</v>
      </c>
      <c r="P693">
        <v>1</v>
      </c>
      <c r="Q693" t="str">
        <f t="shared" si="11"/>
        <v>2</v>
      </c>
    </row>
    <row r="694" spans="1:17" x14ac:dyDescent="0.25">
      <c r="A694">
        <v>693</v>
      </c>
      <c r="D694">
        <v>124.415605</v>
      </c>
      <c r="E694" s="3">
        <v>2</v>
      </c>
      <c r="F694">
        <v>129.08183099999999</v>
      </c>
      <c r="G694" s="2">
        <v>3</v>
      </c>
      <c r="P694">
        <v>2</v>
      </c>
      <c r="Q694" t="str">
        <f t="shared" si="11"/>
        <v>23</v>
      </c>
    </row>
    <row r="695" spans="1:17" x14ac:dyDescent="0.25">
      <c r="A695">
        <v>694</v>
      </c>
      <c r="D695">
        <v>124.45054400000001</v>
      </c>
      <c r="E695" s="3">
        <v>2</v>
      </c>
      <c r="F695">
        <v>129.08183099999999</v>
      </c>
      <c r="G695" s="2">
        <v>3</v>
      </c>
      <c r="H695">
        <v>126.79205899999999</v>
      </c>
      <c r="I695" s="5">
        <v>4</v>
      </c>
      <c r="P695">
        <v>3</v>
      </c>
      <c r="Q695" t="str">
        <f t="shared" si="11"/>
        <v>234</v>
      </c>
    </row>
    <row r="696" spans="1:17" x14ac:dyDescent="0.25">
      <c r="A696">
        <v>695</v>
      </c>
      <c r="D696">
        <v>124.469202</v>
      </c>
      <c r="E696" s="3">
        <v>2</v>
      </c>
      <c r="F696">
        <v>129.08183099999999</v>
      </c>
      <c r="G696" s="2">
        <v>3</v>
      </c>
      <c r="H696">
        <v>126.794481</v>
      </c>
      <c r="I696" s="5">
        <v>4</v>
      </c>
      <c r="P696">
        <v>3</v>
      </c>
      <c r="Q696" t="str">
        <f t="shared" si="11"/>
        <v>234</v>
      </c>
    </row>
    <row r="697" spans="1:17" x14ac:dyDescent="0.25">
      <c r="A697">
        <v>696</v>
      </c>
      <c r="F697">
        <v>129.08183099999999</v>
      </c>
      <c r="G697" s="2">
        <v>3</v>
      </c>
      <c r="H697">
        <v>126.83910900000001</v>
      </c>
      <c r="I697" s="5">
        <v>4</v>
      </c>
      <c r="P697">
        <v>2</v>
      </c>
      <c r="Q697" t="str">
        <f t="shared" si="11"/>
        <v>34</v>
      </c>
    </row>
    <row r="698" spans="1:17" x14ac:dyDescent="0.25">
      <c r="A698">
        <v>697</v>
      </c>
      <c r="F698">
        <v>129.08183099999999</v>
      </c>
      <c r="G698" s="2">
        <v>3</v>
      </c>
      <c r="H698">
        <v>126.84462500000001</v>
      </c>
      <c r="I698" s="5">
        <v>4</v>
      </c>
      <c r="P698">
        <v>2</v>
      </c>
      <c r="Q698" t="str">
        <f t="shared" si="11"/>
        <v>34</v>
      </c>
    </row>
    <row r="699" spans="1:17" x14ac:dyDescent="0.25">
      <c r="A699">
        <v>698</v>
      </c>
      <c r="F699">
        <v>129.08183099999999</v>
      </c>
      <c r="G699" s="2">
        <v>3</v>
      </c>
      <c r="H699">
        <v>126.868948</v>
      </c>
      <c r="I699" s="5">
        <v>4</v>
      </c>
      <c r="P699">
        <v>2</v>
      </c>
      <c r="Q699" t="str">
        <f t="shared" si="11"/>
        <v>34</v>
      </c>
    </row>
    <row r="700" spans="1:17" x14ac:dyDescent="0.25">
      <c r="A700">
        <v>699</v>
      </c>
      <c r="F700">
        <v>129.08183099999999</v>
      </c>
      <c r="G700" s="2">
        <v>3</v>
      </c>
      <c r="H700">
        <v>126.79850200000001</v>
      </c>
      <c r="I700" s="5">
        <v>4</v>
      </c>
      <c r="P700">
        <v>2</v>
      </c>
      <c r="Q700" t="str">
        <f t="shared" si="11"/>
        <v>34</v>
      </c>
    </row>
    <row r="701" spans="1:17" x14ac:dyDescent="0.25">
      <c r="A701">
        <v>700</v>
      </c>
      <c r="F701">
        <v>129.08183099999999</v>
      </c>
      <c r="G701" s="2">
        <v>3</v>
      </c>
      <c r="H701">
        <v>126.876936</v>
      </c>
      <c r="I701" s="5">
        <v>4</v>
      </c>
      <c r="P701">
        <v>2</v>
      </c>
      <c r="Q701" t="str">
        <f t="shared" si="11"/>
        <v>34</v>
      </c>
    </row>
    <row r="702" spans="1:17" x14ac:dyDescent="0.25">
      <c r="A702">
        <v>701</v>
      </c>
      <c r="H702">
        <v>126.78536</v>
      </c>
      <c r="I702" s="5">
        <v>4</v>
      </c>
      <c r="P702">
        <v>1</v>
      </c>
      <c r="Q702" t="str">
        <f t="shared" si="11"/>
        <v>4</v>
      </c>
    </row>
    <row r="703" spans="1:17" x14ac:dyDescent="0.25">
      <c r="A703">
        <v>702</v>
      </c>
      <c r="H703">
        <v>126.77257700000001</v>
      </c>
      <c r="I703" s="5">
        <v>4</v>
      </c>
      <c r="P703">
        <v>1</v>
      </c>
      <c r="Q703" t="str">
        <f t="shared" si="11"/>
        <v>4</v>
      </c>
    </row>
    <row r="704" spans="1:17" x14ac:dyDescent="0.25">
      <c r="A704">
        <v>703</v>
      </c>
      <c r="H704">
        <v>126.77257700000001</v>
      </c>
      <c r="I704" s="5">
        <v>4</v>
      </c>
      <c r="P704">
        <v>1</v>
      </c>
      <c r="Q704" t="str">
        <f t="shared" si="11"/>
        <v>4</v>
      </c>
    </row>
    <row r="705" spans="1:17" x14ac:dyDescent="0.25">
      <c r="A705">
        <v>704</v>
      </c>
      <c r="B705">
        <v>106.64536100000001</v>
      </c>
      <c r="C705" s="4">
        <v>1</v>
      </c>
      <c r="P705">
        <v>1</v>
      </c>
      <c r="Q705" t="str">
        <f t="shared" si="11"/>
        <v>1</v>
      </c>
    </row>
    <row r="706" spans="1:17" x14ac:dyDescent="0.25">
      <c r="A706">
        <v>705</v>
      </c>
      <c r="B706">
        <v>106.698446</v>
      </c>
      <c r="C706" s="4">
        <v>1</v>
      </c>
      <c r="P706">
        <v>1</v>
      </c>
      <c r="Q706" t="str">
        <f t="shared" ref="Q706:Q769" si="12">CONCATENATE(C706,E706,G706,I706)</f>
        <v>1</v>
      </c>
    </row>
    <row r="707" spans="1:17" x14ac:dyDescent="0.25">
      <c r="A707">
        <v>706</v>
      </c>
      <c r="B707">
        <v>106.665617</v>
      </c>
      <c r="C707" s="4">
        <v>1</v>
      </c>
      <c r="P707">
        <v>1</v>
      </c>
      <c r="Q707" t="str">
        <f t="shared" si="12"/>
        <v>1</v>
      </c>
    </row>
    <row r="708" spans="1:17" x14ac:dyDescent="0.25">
      <c r="A708">
        <v>707</v>
      </c>
      <c r="B708">
        <v>106.6718</v>
      </c>
      <c r="C708" s="4">
        <v>1</v>
      </c>
      <c r="P708">
        <v>1</v>
      </c>
      <c r="Q708" t="str">
        <f t="shared" si="12"/>
        <v>1</v>
      </c>
    </row>
    <row r="709" spans="1:17" x14ac:dyDescent="0.25">
      <c r="A709">
        <v>708</v>
      </c>
      <c r="B709">
        <v>106.63588100000001</v>
      </c>
      <c r="C709" s="4">
        <v>1</v>
      </c>
      <c r="P709">
        <v>1</v>
      </c>
      <c r="Q709" t="str">
        <f t="shared" si="12"/>
        <v>1</v>
      </c>
    </row>
    <row r="710" spans="1:17" x14ac:dyDescent="0.25">
      <c r="A710">
        <v>709</v>
      </c>
      <c r="B710">
        <v>106.63149799999999</v>
      </c>
      <c r="C710" s="4">
        <v>1</v>
      </c>
      <c r="P710">
        <v>1</v>
      </c>
      <c r="Q710" t="str">
        <f t="shared" si="12"/>
        <v>1</v>
      </c>
    </row>
    <row r="711" spans="1:17" x14ac:dyDescent="0.25">
      <c r="A711">
        <v>710</v>
      </c>
      <c r="B711">
        <v>106.60191500000001</v>
      </c>
      <c r="C711" s="4">
        <v>1</v>
      </c>
      <c r="P711">
        <v>1</v>
      </c>
      <c r="Q711" t="str">
        <f t="shared" si="12"/>
        <v>1</v>
      </c>
    </row>
    <row r="712" spans="1:17" x14ac:dyDescent="0.25">
      <c r="A712">
        <v>711</v>
      </c>
      <c r="B712">
        <v>106.64108400000001</v>
      </c>
      <c r="C712" s="4">
        <v>1</v>
      </c>
      <c r="D712">
        <v>100.03825900000001</v>
      </c>
      <c r="E712" s="3">
        <v>2</v>
      </c>
      <c r="P712">
        <v>2</v>
      </c>
      <c r="Q712" t="str">
        <f t="shared" si="12"/>
        <v>12</v>
      </c>
    </row>
    <row r="713" spans="1:17" x14ac:dyDescent="0.25">
      <c r="A713">
        <v>712</v>
      </c>
      <c r="B713">
        <v>106.64536100000001</v>
      </c>
      <c r="C713" s="4">
        <v>1</v>
      </c>
      <c r="D713">
        <v>100.047847</v>
      </c>
      <c r="E713" s="3">
        <v>2</v>
      </c>
      <c r="P713">
        <v>2</v>
      </c>
      <c r="Q713" t="str">
        <f t="shared" si="12"/>
        <v>12</v>
      </c>
    </row>
    <row r="714" spans="1:17" x14ac:dyDescent="0.25">
      <c r="A714">
        <v>713</v>
      </c>
      <c r="D714">
        <v>100.0228</v>
      </c>
      <c r="E714" s="3">
        <v>2</v>
      </c>
      <c r="P714">
        <v>1</v>
      </c>
      <c r="Q714" t="str">
        <f t="shared" si="12"/>
        <v>2</v>
      </c>
    </row>
    <row r="715" spans="1:17" x14ac:dyDescent="0.25">
      <c r="A715">
        <v>714</v>
      </c>
      <c r="D715">
        <v>100.062482</v>
      </c>
      <c r="E715" s="3">
        <v>2</v>
      </c>
      <c r="P715">
        <v>1</v>
      </c>
      <c r="Q715" t="str">
        <f t="shared" si="12"/>
        <v>2</v>
      </c>
    </row>
    <row r="716" spans="1:17" x14ac:dyDescent="0.25">
      <c r="A716">
        <v>715</v>
      </c>
      <c r="D716">
        <v>100.040992</v>
      </c>
      <c r="E716" s="3">
        <v>2</v>
      </c>
      <c r="F716">
        <v>103.62935</v>
      </c>
      <c r="G716" s="2">
        <v>3</v>
      </c>
      <c r="P716">
        <v>2</v>
      </c>
      <c r="Q716" t="str">
        <f t="shared" si="12"/>
        <v>23</v>
      </c>
    </row>
    <row r="717" spans="1:17" x14ac:dyDescent="0.25">
      <c r="A717">
        <v>716</v>
      </c>
      <c r="D717">
        <v>99.992138000000011</v>
      </c>
      <c r="E717" s="3">
        <v>2</v>
      </c>
      <c r="F717">
        <v>103.60204100000001</v>
      </c>
      <c r="G717" s="2">
        <v>3</v>
      </c>
      <c r="H717">
        <v>101.77886900000001</v>
      </c>
      <c r="I717" s="5">
        <v>4</v>
      </c>
      <c r="P717">
        <v>3</v>
      </c>
      <c r="Q717" t="str">
        <f t="shared" si="12"/>
        <v>234</v>
      </c>
    </row>
    <row r="718" spans="1:17" x14ac:dyDescent="0.25">
      <c r="A718">
        <v>717</v>
      </c>
      <c r="D718">
        <v>100.04547500000001</v>
      </c>
      <c r="E718" s="3">
        <v>2</v>
      </c>
      <c r="F718">
        <v>103.577303</v>
      </c>
      <c r="G718" s="2">
        <v>3</v>
      </c>
      <c r="H718">
        <v>101.80046400000001</v>
      </c>
      <c r="I718" s="5">
        <v>4</v>
      </c>
      <c r="P718">
        <v>3</v>
      </c>
      <c r="Q718" t="str">
        <f t="shared" si="12"/>
        <v>234</v>
      </c>
    </row>
    <row r="719" spans="1:17" x14ac:dyDescent="0.25">
      <c r="A719">
        <v>718</v>
      </c>
      <c r="F719">
        <v>103.570036</v>
      </c>
      <c r="G719" s="2">
        <v>3</v>
      </c>
      <c r="H719">
        <v>101.800926</v>
      </c>
      <c r="I719" s="5">
        <v>4</v>
      </c>
      <c r="P719">
        <v>2</v>
      </c>
      <c r="Q719" t="str">
        <f t="shared" si="12"/>
        <v>34</v>
      </c>
    </row>
    <row r="720" spans="1:17" x14ac:dyDescent="0.25">
      <c r="A720">
        <v>719</v>
      </c>
      <c r="F720">
        <v>103.552412</v>
      </c>
      <c r="G720" s="2">
        <v>3</v>
      </c>
      <c r="H720">
        <v>101.80134200000001</v>
      </c>
      <c r="I720" s="5">
        <v>4</v>
      </c>
      <c r="P720">
        <v>2</v>
      </c>
      <c r="Q720" t="str">
        <f t="shared" si="12"/>
        <v>34</v>
      </c>
    </row>
    <row r="721" spans="1:17" x14ac:dyDescent="0.25">
      <c r="A721">
        <v>720</v>
      </c>
      <c r="F721">
        <v>103.71603500000001</v>
      </c>
      <c r="G721" s="2">
        <v>3</v>
      </c>
      <c r="H721">
        <v>101.82452900000001</v>
      </c>
      <c r="I721" s="5">
        <v>4</v>
      </c>
      <c r="P721">
        <v>2</v>
      </c>
      <c r="Q721" t="str">
        <f t="shared" si="12"/>
        <v>34</v>
      </c>
    </row>
    <row r="722" spans="1:17" x14ac:dyDescent="0.25">
      <c r="A722">
        <v>721</v>
      </c>
      <c r="F722">
        <v>103.71923200000001</v>
      </c>
      <c r="G722" s="2">
        <v>3</v>
      </c>
      <c r="H722">
        <v>101.777996</v>
      </c>
      <c r="I722" s="5">
        <v>4</v>
      </c>
      <c r="P722">
        <v>2</v>
      </c>
      <c r="Q722" t="str">
        <f t="shared" si="12"/>
        <v>34</v>
      </c>
    </row>
    <row r="723" spans="1:17" x14ac:dyDescent="0.25">
      <c r="A723">
        <v>722</v>
      </c>
      <c r="F723">
        <v>103.75561300000001</v>
      </c>
      <c r="G723" s="2">
        <v>3</v>
      </c>
      <c r="H723">
        <v>101.771967</v>
      </c>
      <c r="I723" s="5">
        <v>4</v>
      </c>
      <c r="P723">
        <v>2</v>
      </c>
      <c r="Q723" t="str">
        <f t="shared" si="12"/>
        <v>34</v>
      </c>
    </row>
    <row r="724" spans="1:17" x14ac:dyDescent="0.25">
      <c r="A724">
        <v>723</v>
      </c>
      <c r="F724">
        <v>103.62935</v>
      </c>
      <c r="G724" s="2">
        <v>3</v>
      </c>
      <c r="H724">
        <v>101.67806800000001</v>
      </c>
      <c r="I724" s="5">
        <v>4</v>
      </c>
      <c r="P724">
        <v>2</v>
      </c>
      <c r="Q724" t="str">
        <f t="shared" si="12"/>
        <v>34</v>
      </c>
    </row>
    <row r="725" spans="1:17" x14ac:dyDescent="0.25">
      <c r="A725">
        <v>724</v>
      </c>
      <c r="H725">
        <v>101.77886900000001</v>
      </c>
      <c r="I725" s="5">
        <v>4</v>
      </c>
      <c r="P725">
        <v>1</v>
      </c>
      <c r="Q725" t="str">
        <f t="shared" si="12"/>
        <v>4</v>
      </c>
    </row>
    <row r="726" spans="1:17" x14ac:dyDescent="0.25">
      <c r="A726">
        <v>725</v>
      </c>
      <c r="P726">
        <v>0</v>
      </c>
      <c r="Q726" t="str">
        <f t="shared" si="12"/>
        <v/>
      </c>
    </row>
    <row r="727" spans="1:17" x14ac:dyDescent="0.25">
      <c r="A727">
        <v>726</v>
      </c>
      <c r="P727">
        <v>0</v>
      </c>
      <c r="Q727" t="str">
        <f t="shared" si="12"/>
        <v/>
      </c>
    </row>
    <row r="728" spans="1:17" x14ac:dyDescent="0.25">
      <c r="A728">
        <v>727</v>
      </c>
      <c r="B728">
        <v>80.829302000000013</v>
      </c>
      <c r="C728" s="4">
        <v>1</v>
      </c>
      <c r="P728">
        <v>1</v>
      </c>
      <c r="Q728" t="str">
        <f t="shared" si="12"/>
        <v>1</v>
      </c>
    </row>
    <row r="729" spans="1:17" x14ac:dyDescent="0.25">
      <c r="A729">
        <v>728</v>
      </c>
      <c r="B729">
        <v>80.794618</v>
      </c>
      <c r="C729" s="4">
        <v>1</v>
      </c>
      <c r="P729">
        <v>1</v>
      </c>
      <c r="Q729" t="str">
        <f t="shared" si="12"/>
        <v>1</v>
      </c>
    </row>
    <row r="730" spans="1:17" x14ac:dyDescent="0.25">
      <c r="A730">
        <v>729</v>
      </c>
      <c r="B730">
        <v>80.81580000000001</v>
      </c>
      <c r="C730" s="4">
        <v>1</v>
      </c>
      <c r="P730">
        <v>1</v>
      </c>
      <c r="Q730" t="str">
        <f t="shared" si="12"/>
        <v>1</v>
      </c>
    </row>
    <row r="731" spans="1:17" x14ac:dyDescent="0.25">
      <c r="A731">
        <v>730</v>
      </c>
      <c r="B731">
        <v>80.837908000000013</v>
      </c>
      <c r="C731" s="4">
        <v>1</v>
      </c>
      <c r="P731">
        <v>1</v>
      </c>
      <c r="Q731" t="str">
        <f t="shared" si="12"/>
        <v>1</v>
      </c>
    </row>
    <row r="732" spans="1:17" x14ac:dyDescent="0.25">
      <c r="A732">
        <v>731</v>
      </c>
      <c r="B732">
        <v>80.855843000000007</v>
      </c>
      <c r="C732" s="4">
        <v>1</v>
      </c>
      <c r="D732">
        <v>76.850405000000009</v>
      </c>
      <c r="E732" s="3">
        <v>2</v>
      </c>
      <c r="P732">
        <v>2</v>
      </c>
      <c r="Q732" t="str">
        <f t="shared" si="12"/>
        <v>12</v>
      </c>
    </row>
    <row r="733" spans="1:17" x14ac:dyDescent="0.25">
      <c r="A733">
        <v>732</v>
      </c>
      <c r="B733">
        <v>80.828426000000007</v>
      </c>
      <c r="C733" s="4">
        <v>1</v>
      </c>
      <c r="D733">
        <v>76.79222200000001</v>
      </c>
      <c r="E733" s="3">
        <v>2</v>
      </c>
      <c r="P733">
        <v>2</v>
      </c>
      <c r="Q733" t="str">
        <f t="shared" si="12"/>
        <v>12</v>
      </c>
    </row>
    <row r="734" spans="1:17" x14ac:dyDescent="0.25">
      <c r="A734">
        <v>733</v>
      </c>
      <c r="B734">
        <v>80.806369000000004</v>
      </c>
      <c r="C734" s="4">
        <v>1</v>
      </c>
      <c r="D734">
        <v>76.784853000000012</v>
      </c>
      <c r="E734" s="3">
        <v>2</v>
      </c>
      <c r="P734">
        <v>2</v>
      </c>
      <c r="Q734" t="str">
        <f t="shared" si="12"/>
        <v>12</v>
      </c>
    </row>
    <row r="735" spans="1:17" x14ac:dyDescent="0.25">
      <c r="A735">
        <v>734</v>
      </c>
      <c r="B735">
        <v>80.829302000000013</v>
      </c>
      <c r="C735" s="4">
        <v>1</v>
      </c>
      <c r="D735">
        <v>76.811548000000002</v>
      </c>
      <c r="E735" s="3">
        <v>2</v>
      </c>
      <c r="P735">
        <v>2</v>
      </c>
      <c r="Q735" t="str">
        <f t="shared" si="12"/>
        <v>12</v>
      </c>
    </row>
    <row r="736" spans="1:17" x14ac:dyDescent="0.25">
      <c r="A736">
        <v>735</v>
      </c>
      <c r="D736">
        <v>76.769856000000004</v>
      </c>
      <c r="E736" s="3">
        <v>2</v>
      </c>
      <c r="P736">
        <v>1</v>
      </c>
      <c r="Q736" t="str">
        <f t="shared" si="12"/>
        <v>2</v>
      </c>
    </row>
    <row r="737" spans="1:17" x14ac:dyDescent="0.25">
      <c r="A737">
        <v>736</v>
      </c>
      <c r="D737">
        <v>76.851488000000003</v>
      </c>
      <c r="E737" s="3">
        <v>2</v>
      </c>
      <c r="P737">
        <v>1</v>
      </c>
      <c r="Q737" t="str">
        <f t="shared" si="12"/>
        <v>2</v>
      </c>
    </row>
    <row r="738" spans="1:17" x14ac:dyDescent="0.25">
      <c r="A738">
        <v>737</v>
      </c>
      <c r="D738">
        <v>76.820257000000012</v>
      </c>
      <c r="E738" s="3">
        <v>2</v>
      </c>
      <c r="P738">
        <v>1</v>
      </c>
      <c r="Q738" t="str">
        <f t="shared" si="12"/>
        <v>2</v>
      </c>
    </row>
    <row r="739" spans="1:17" x14ac:dyDescent="0.25">
      <c r="A739">
        <v>738</v>
      </c>
      <c r="D739">
        <v>76.850405000000009</v>
      </c>
      <c r="E739" s="3">
        <v>2</v>
      </c>
      <c r="F739">
        <v>77.122821000000002</v>
      </c>
      <c r="G739" s="2">
        <v>3</v>
      </c>
      <c r="H739">
        <v>76.598603000000011</v>
      </c>
      <c r="I739" s="5">
        <v>4</v>
      </c>
      <c r="P739">
        <v>3</v>
      </c>
      <c r="Q739" t="str">
        <f t="shared" si="12"/>
        <v>234</v>
      </c>
    </row>
    <row r="740" spans="1:17" x14ac:dyDescent="0.25">
      <c r="A740">
        <v>739</v>
      </c>
      <c r="F740">
        <v>77.117359000000008</v>
      </c>
      <c r="G740" s="2">
        <v>3</v>
      </c>
      <c r="H740">
        <v>76.596799000000004</v>
      </c>
      <c r="I740" s="5">
        <v>4</v>
      </c>
      <c r="P740">
        <v>2</v>
      </c>
      <c r="Q740" t="str">
        <f t="shared" si="12"/>
        <v>34</v>
      </c>
    </row>
    <row r="741" spans="1:17" x14ac:dyDescent="0.25">
      <c r="A741">
        <v>740</v>
      </c>
      <c r="F741">
        <v>77.095096000000012</v>
      </c>
      <c r="G741" s="2">
        <v>3</v>
      </c>
      <c r="H741">
        <v>76.606179000000012</v>
      </c>
      <c r="I741" s="5">
        <v>4</v>
      </c>
      <c r="P741">
        <v>2</v>
      </c>
      <c r="Q741" t="str">
        <f t="shared" si="12"/>
        <v>34</v>
      </c>
    </row>
    <row r="742" spans="1:17" x14ac:dyDescent="0.25">
      <c r="A742">
        <v>741</v>
      </c>
      <c r="F742">
        <v>77.140241000000003</v>
      </c>
      <c r="G742" s="2">
        <v>3</v>
      </c>
      <c r="H742">
        <v>76.602005000000005</v>
      </c>
      <c r="I742" s="5">
        <v>4</v>
      </c>
      <c r="P742">
        <v>2</v>
      </c>
      <c r="Q742" t="str">
        <f t="shared" si="12"/>
        <v>34</v>
      </c>
    </row>
    <row r="743" spans="1:17" x14ac:dyDescent="0.25">
      <c r="A743">
        <v>742</v>
      </c>
      <c r="F743">
        <v>77.152712000000008</v>
      </c>
      <c r="G743" s="2">
        <v>3</v>
      </c>
      <c r="H743">
        <v>76.643387000000004</v>
      </c>
      <c r="I743" s="5">
        <v>4</v>
      </c>
      <c r="P743">
        <v>2</v>
      </c>
      <c r="Q743" t="str">
        <f t="shared" si="12"/>
        <v>34</v>
      </c>
    </row>
    <row r="744" spans="1:17" x14ac:dyDescent="0.25">
      <c r="A744">
        <v>743</v>
      </c>
      <c r="F744">
        <v>77.155804000000003</v>
      </c>
      <c r="G744" s="2">
        <v>3</v>
      </c>
      <c r="H744">
        <v>76.625659000000013</v>
      </c>
      <c r="I744" s="5">
        <v>4</v>
      </c>
      <c r="P744">
        <v>2</v>
      </c>
      <c r="Q744" t="str">
        <f t="shared" si="12"/>
        <v>34</v>
      </c>
    </row>
    <row r="745" spans="1:17" x14ac:dyDescent="0.25">
      <c r="A745">
        <v>744</v>
      </c>
      <c r="F745">
        <v>77.122821000000002</v>
      </c>
      <c r="G745" s="2">
        <v>3</v>
      </c>
      <c r="H745">
        <v>76.588142000000005</v>
      </c>
      <c r="I745" s="5">
        <v>4</v>
      </c>
      <c r="P745">
        <v>2</v>
      </c>
      <c r="Q745" t="str">
        <f t="shared" si="12"/>
        <v>34</v>
      </c>
    </row>
    <row r="746" spans="1:17" x14ac:dyDescent="0.25">
      <c r="A746">
        <v>745</v>
      </c>
      <c r="H746">
        <v>76.598603000000011</v>
      </c>
      <c r="I746" s="5">
        <v>4</v>
      </c>
      <c r="P746">
        <v>1</v>
      </c>
      <c r="Q746" t="str">
        <f t="shared" si="12"/>
        <v>4</v>
      </c>
    </row>
    <row r="747" spans="1:17" x14ac:dyDescent="0.25">
      <c r="A747">
        <v>746</v>
      </c>
      <c r="B747">
        <v>59.574733000000009</v>
      </c>
      <c r="C747" s="4">
        <v>1</v>
      </c>
      <c r="P747">
        <v>1</v>
      </c>
      <c r="Q747" t="str">
        <f t="shared" si="12"/>
        <v>1</v>
      </c>
    </row>
    <row r="748" spans="1:17" x14ac:dyDescent="0.25">
      <c r="A748">
        <v>747</v>
      </c>
      <c r="B748">
        <v>59.583786000000011</v>
      </c>
      <c r="C748" s="4">
        <v>1</v>
      </c>
      <c r="P748">
        <v>1</v>
      </c>
      <c r="Q748" t="str">
        <f t="shared" si="12"/>
        <v>1</v>
      </c>
    </row>
    <row r="749" spans="1:17" x14ac:dyDescent="0.25">
      <c r="A749">
        <v>748</v>
      </c>
      <c r="B749">
        <v>59.602314000000007</v>
      </c>
      <c r="C749" s="4">
        <v>1</v>
      </c>
      <c r="P749">
        <v>1</v>
      </c>
      <c r="Q749" t="str">
        <f t="shared" si="12"/>
        <v>1</v>
      </c>
    </row>
    <row r="750" spans="1:17" x14ac:dyDescent="0.25">
      <c r="A750">
        <v>749</v>
      </c>
      <c r="B750">
        <v>59.59862900000001</v>
      </c>
      <c r="C750" s="4">
        <v>1</v>
      </c>
      <c r="P750">
        <v>1</v>
      </c>
      <c r="Q750" t="str">
        <f t="shared" si="12"/>
        <v>1</v>
      </c>
    </row>
    <row r="751" spans="1:17" x14ac:dyDescent="0.25">
      <c r="A751">
        <v>750</v>
      </c>
      <c r="B751">
        <v>59.554840000000006</v>
      </c>
      <c r="C751" s="4">
        <v>1</v>
      </c>
      <c r="P751">
        <v>1</v>
      </c>
      <c r="Q751" t="str">
        <f t="shared" si="12"/>
        <v>1</v>
      </c>
    </row>
    <row r="752" spans="1:17" x14ac:dyDescent="0.25">
      <c r="A752">
        <v>751</v>
      </c>
      <c r="B752">
        <v>59.524051000000007</v>
      </c>
      <c r="C752" s="4">
        <v>1</v>
      </c>
      <c r="D752">
        <v>53.439579000000009</v>
      </c>
      <c r="E752" s="3">
        <v>2</v>
      </c>
      <c r="P752">
        <v>2</v>
      </c>
      <c r="Q752" t="str">
        <f t="shared" si="12"/>
        <v>12</v>
      </c>
    </row>
    <row r="753" spans="1:17" x14ac:dyDescent="0.25">
      <c r="A753">
        <v>752</v>
      </c>
      <c r="B753">
        <v>59.580787000000008</v>
      </c>
      <c r="C753" s="4">
        <v>1</v>
      </c>
      <c r="D753">
        <v>53.405578000000006</v>
      </c>
      <c r="E753" s="3">
        <v>2</v>
      </c>
      <c r="P753">
        <v>2</v>
      </c>
      <c r="Q753" t="str">
        <f t="shared" si="12"/>
        <v>12</v>
      </c>
    </row>
    <row r="754" spans="1:17" x14ac:dyDescent="0.25">
      <c r="A754">
        <v>753</v>
      </c>
      <c r="B754">
        <v>59.574733000000009</v>
      </c>
      <c r="C754" s="4">
        <v>1</v>
      </c>
      <c r="D754">
        <v>53.423789000000006</v>
      </c>
      <c r="E754" s="3">
        <v>2</v>
      </c>
      <c r="P754">
        <v>2</v>
      </c>
      <c r="Q754" t="str">
        <f t="shared" si="12"/>
        <v>12</v>
      </c>
    </row>
    <row r="755" spans="1:17" x14ac:dyDescent="0.25">
      <c r="A755">
        <v>754</v>
      </c>
      <c r="D755">
        <v>53.446155000000012</v>
      </c>
      <c r="E755" s="3">
        <v>2</v>
      </c>
      <c r="P755">
        <v>1</v>
      </c>
      <c r="Q755" t="str">
        <f t="shared" si="12"/>
        <v>2</v>
      </c>
    </row>
    <row r="756" spans="1:17" x14ac:dyDescent="0.25">
      <c r="A756">
        <v>755</v>
      </c>
      <c r="D756">
        <v>53.445102000000006</v>
      </c>
      <c r="E756" s="3">
        <v>2</v>
      </c>
      <c r="P756">
        <v>1</v>
      </c>
      <c r="Q756" t="str">
        <f t="shared" si="12"/>
        <v>2</v>
      </c>
    </row>
    <row r="757" spans="1:17" x14ac:dyDescent="0.25">
      <c r="A757">
        <v>756</v>
      </c>
      <c r="D757">
        <v>53.436576000000009</v>
      </c>
      <c r="E757" s="3">
        <v>2</v>
      </c>
      <c r="P757">
        <v>1</v>
      </c>
      <c r="Q757" t="str">
        <f t="shared" si="12"/>
        <v>2</v>
      </c>
    </row>
    <row r="758" spans="1:17" x14ac:dyDescent="0.25">
      <c r="A758">
        <v>757</v>
      </c>
      <c r="D758">
        <v>53.45315500000001</v>
      </c>
      <c r="E758" s="3">
        <v>2</v>
      </c>
      <c r="P758">
        <v>1</v>
      </c>
      <c r="Q758" t="str">
        <f t="shared" si="12"/>
        <v>2</v>
      </c>
    </row>
    <row r="759" spans="1:17" x14ac:dyDescent="0.25">
      <c r="A759">
        <v>758</v>
      </c>
      <c r="D759">
        <v>53.439579000000009</v>
      </c>
      <c r="E759" s="3">
        <v>2</v>
      </c>
      <c r="F759">
        <v>53.024734000000009</v>
      </c>
      <c r="G759" s="2">
        <v>3</v>
      </c>
      <c r="P759">
        <v>2</v>
      </c>
      <c r="Q759" t="str">
        <f t="shared" si="12"/>
        <v>23</v>
      </c>
    </row>
    <row r="760" spans="1:17" x14ac:dyDescent="0.25">
      <c r="A760">
        <v>759</v>
      </c>
      <c r="F760">
        <v>52.995101000000005</v>
      </c>
      <c r="G760" s="2">
        <v>3</v>
      </c>
      <c r="P760">
        <v>1</v>
      </c>
      <c r="Q760" t="str">
        <f t="shared" si="12"/>
        <v>3</v>
      </c>
    </row>
    <row r="761" spans="1:17" x14ac:dyDescent="0.25">
      <c r="A761">
        <v>760</v>
      </c>
      <c r="F761">
        <v>53.016315000000006</v>
      </c>
      <c r="G761" s="2">
        <v>3</v>
      </c>
      <c r="H761">
        <v>51.74194700000001</v>
      </c>
      <c r="I761" s="5">
        <v>4</v>
      </c>
      <c r="P761">
        <v>2</v>
      </c>
      <c r="Q761" t="str">
        <f t="shared" si="12"/>
        <v>34</v>
      </c>
    </row>
    <row r="762" spans="1:17" x14ac:dyDescent="0.25">
      <c r="A762">
        <v>761</v>
      </c>
      <c r="F762">
        <v>52.995101000000005</v>
      </c>
      <c r="G762" s="2">
        <v>3</v>
      </c>
      <c r="H762">
        <v>51.729316000000011</v>
      </c>
      <c r="I762" s="5">
        <v>4</v>
      </c>
      <c r="P762">
        <v>2</v>
      </c>
      <c r="Q762" t="str">
        <f t="shared" si="12"/>
        <v>34</v>
      </c>
    </row>
    <row r="763" spans="1:17" x14ac:dyDescent="0.25">
      <c r="A763">
        <v>762</v>
      </c>
      <c r="F763">
        <v>52.925785000000005</v>
      </c>
      <c r="G763" s="2">
        <v>3</v>
      </c>
      <c r="H763">
        <v>51.719421000000011</v>
      </c>
      <c r="I763" s="5">
        <v>4</v>
      </c>
      <c r="P763">
        <v>2</v>
      </c>
      <c r="Q763" t="str">
        <f t="shared" si="12"/>
        <v>34</v>
      </c>
    </row>
    <row r="764" spans="1:17" x14ac:dyDescent="0.25">
      <c r="A764">
        <v>763</v>
      </c>
      <c r="F764">
        <v>52.892734000000011</v>
      </c>
      <c r="G764" s="2">
        <v>3</v>
      </c>
      <c r="H764">
        <v>51.69900100000001</v>
      </c>
      <c r="I764" s="5">
        <v>4</v>
      </c>
      <c r="P764">
        <v>2</v>
      </c>
      <c r="Q764" t="str">
        <f t="shared" si="12"/>
        <v>34</v>
      </c>
    </row>
    <row r="765" spans="1:17" x14ac:dyDescent="0.25">
      <c r="A765">
        <v>764</v>
      </c>
      <c r="F765">
        <v>52.922733000000008</v>
      </c>
      <c r="G765" s="2">
        <v>3</v>
      </c>
      <c r="H765">
        <v>51.667156000000006</v>
      </c>
      <c r="I765" s="5">
        <v>4</v>
      </c>
      <c r="P765">
        <v>2</v>
      </c>
      <c r="Q765" t="str">
        <f t="shared" si="12"/>
        <v>34</v>
      </c>
    </row>
    <row r="766" spans="1:17" x14ac:dyDescent="0.25">
      <c r="A766">
        <v>765</v>
      </c>
      <c r="B766">
        <v>35.899946000000007</v>
      </c>
      <c r="C766" s="4">
        <v>1</v>
      </c>
      <c r="F766">
        <v>53.024734000000009</v>
      </c>
      <c r="G766" s="2">
        <v>3</v>
      </c>
      <c r="H766">
        <v>51.703842000000009</v>
      </c>
      <c r="I766" s="5">
        <v>4</v>
      </c>
      <c r="P766">
        <v>3</v>
      </c>
      <c r="Q766" t="str">
        <f t="shared" si="12"/>
        <v>134</v>
      </c>
    </row>
    <row r="767" spans="1:17" x14ac:dyDescent="0.25">
      <c r="A767">
        <v>766</v>
      </c>
      <c r="B767">
        <v>35.915786000000011</v>
      </c>
      <c r="C767" s="4">
        <v>1</v>
      </c>
      <c r="F767">
        <v>53.024734000000009</v>
      </c>
      <c r="G767" s="2">
        <v>3</v>
      </c>
      <c r="H767">
        <v>51.733894000000006</v>
      </c>
      <c r="I767" s="5">
        <v>4</v>
      </c>
      <c r="P767">
        <v>3</v>
      </c>
      <c r="Q767" t="str">
        <f t="shared" si="12"/>
        <v>134</v>
      </c>
    </row>
    <row r="768" spans="1:17" x14ac:dyDescent="0.25">
      <c r="A768">
        <v>767</v>
      </c>
      <c r="B768">
        <v>35.937683000000007</v>
      </c>
      <c r="C768" s="4">
        <v>1</v>
      </c>
      <c r="H768">
        <v>51.761421000000006</v>
      </c>
      <c r="I768" s="5">
        <v>4</v>
      </c>
      <c r="P768">
        <v>2</v>
      </c>
      <c r="Q768" t="str">
        <f t="shared" si="12"/>
        <v>14</v>
      </c>
    </row>
    <row r="769" spans="1:17" x14ac:dyDescent="0.25">
      <c r="A769">
        <v>768</v>
      </c>
      <c r="B769">
        <v>35.944839000000009</v>
      </c>
      <c r="C769" s="4">
        <v>1</v>
      </c>
      <c r="H769">
        <v>51.74194700000001</v>
      </c>
      <c r="I769" s="5">
        <v>4</v>
      </c>
      <c r="P769">
        <v>2</v>
      </c>
      <c r="Q769" t="str">
        <f t="shared" si="12"/>
        <v>14</v>
      </c>
    </row>
    <row r="770" spans="1:17" x14ac:dyDescent="0.25">
      <c r="A770">
        <v>769</v>
      </c>
      <c r="B770">
        <v>35.924842000000012</v>
      </c>
      <c r="C770" s="4">
        <v>1</v>
      </c>
      <c r="P770">
        <v>1</v>
      </c>
      <c r="Q770" t="str">
        <f t="shared" ref="Q770:Q833" si="13">CONCATENATE(C770,E770,G770,I770)</f>
        <v>1</v>
      </c>
    </row>
    <row r="771" spans="1:17" x14ac:dyDescent="0.25">
      <c r="A771">
        <v>770</v>
      </c>
      <c r="B771">
        <v>35.89500000000001</v>
      </c>
      <c r="C771" s="4">
        <v>1</v>
      </c>
      <c r="P771">
        <v>1</v>
      </c>
      <c r="Q771" t="str">
        <f t="shared" si="13"/>
        <v>1</v>
      </c>
    </row>
    <row r="772" spans="1:17" x14ac:dyDescent="0.25">
      <c r="A772">
        <v>771</v>
      </c>
      <c r="B772">
        <v>35.843473000000003</v>
      </c>
      <c r="C772" s="4">
        <v>1</v>
      </c>
      <c r="D772">
        <v>29.487735000000008</v>
      </c>
      <c r="E772" s="3">
        <v>2</v>
      </c>
      <c r="P772">
        <v>2</v>
      </c>
      <c r="Q772" t="str">
        <f t="shared" si="13"/>
        <v>12</v>
      </c>
    </row>
    <row r="773" spans="1:17" x14ac:dyDescent="0.25">
      <c r="A773">
        <v>772</v>
      </c>
      <c r="B773">
        <v>35.856946000000008</v>
      </c>
      <c r="C773" s="4">
        <v>1</v>
      </c>
      <c r="D773">
        <v>29.553579000000013</v>
      </c>
      <c r="E773" s="3">
        <v>2</v>
      </c>
      <c r="P773">
        <v>2</v>
      </c>
      <c r="Q773" t="str">
        <f t="shared" si="13"/>
        <v>12</v>
      </c>
    </row>
    <row r="774" spans="1:17" x14ac:dyDescent="0.25">
      <c r="A774">
        <v>773</v>
      </c>
      <c r="B774">
        <v>35.899946000000007</v>
      </c>
      <c r="C774" s="4">
        <v>1</v>
      </c>
      <c r="D774">
        <v>29.525735000000012</v>
      </c>
      <c r="E774" s="3">
        <v>2</v>
      </c>
      <c r="P774">
        <v>2</v>
      </c>
      <c r="Q774" t="str">
        <f t="shared" si="13"/>
        <v>12</v>
      </c>
    </row>
    <row r="775" spans="1:17" x14ac:dyDescent="0.25">
      <c r="A775">
        <v>774</v>
      </c>
      <c r="D775">
        <v>29.507999000000012</v>
      </c>
      <c r="E775" s="3">
        <v>2</v>
      </c>
      <c r="P775">
        <v>1</v>
      </c>
      <c r="Q775" t="str">
        <f t="shared" si="13"/>
        <v>2</v>
      </c>
    </row>
    <row r="776" spans="1:17" x14ac:dyDescent="0.25">
      <c r="A776">
        <v>775</v>
      </c>
      <c r="D776">
        <v>29.536262000000008</v>
      </c>
      <c r="E776" s="3">
        <v>2</v>
      </c>
      <c r="P776">
        <v>1</v>
      </c>
      <c r="Q776" t="str">
        <f t="shared" si="13"/>
        <v>2</v>
      </c>
    </row>
    <row r="777" spans="1:17" x14ac:dyDescent="0.25">
      <c r="A777">
        <v>776</v>
      </c>
      <c r="D777">
        <v>29.586524000000011</v>
      </c>
      <c r="E777" s="3">
        <v>2</v>
      </c>
      <c r="P777">
        <v>1</v>
      </c>
      <c r="Q777" t="str">
        <f t="shared" si="13"/>
        <v>2</v>
      </c>
    </row>
    <row r="778" spans="1:17" x14ac:dyDescent="0.25">
      <c r="A778">
        <v>777</v>
      </c>
      <c r="D778">
        <v>29.560367000000014</v>
      </c>
      <c r="E778" s="3">
        <v>2</v>
      </c>
      <c r="P778">
        <v>1</v>
      </c>
      <c r="Q778" t="str">
        <f t="shared" si="13"/>
        <v>2</v>
      </c>
    </row>
    <row r="779" spans="1:17" x14ac:dyDescent="0.25">
      <c r="A779">
        <v>778</v>
      </c>
      <c r="D779">
        <v>29.536525000000012</v>
      </c>
      <c r="E779" s="3">
        <v>2</v>
      </c>
      <c r="P779">
        <v>1</v>
      </c>
      <c r="Q779" t="str">
        <f t="shared" si="13"/>
        <v>2</v>
      </c>
    </row>
    <row r="780" spans="1:17" x14ac:dyDescent="0.25">
      <c r="A780">
        <v>779</v>
      </c>
      <c r="D780">
        <v>29.513210000000008</v>
      </c>
      <c r="E780" s="3">
        <v>2</v>
      </c>
      <c r="F780">
        <v>31.74531300000001</v>
      </c>
      <c r="G780" s="2">
        <v>3</v>
      </c>
      <c r="P780">
        <v>2</v>
      </c>
      <c r="Q780" t="str">
        <f t="shared" si="13"/>
        <v>23</v>
      </c>
    </row>
    <row r="781" spans="1:17" x14ac:dyDescent="0.25">
      <c r="A781">
        <v>780</v>
      </c>
      <c r="D781">
        <v>29.487735000000008</v>
      </c>
      <c r="E781" s="3">
        <v>2</v>
      </c>
      <c r="F781">
        <v>31.659736000000009</v>
      </c>
      <c r="G781" s="2">
        <v>3</v>
      </c>
      <c r="P781">
        <v>2</v>
      </c>
      <c r="Q781" t="str">
        <f t="shared" si="13"/>
        <v>23</v>
      </c>
    </row>
    <row r="782" spans="1:17" x14ac:dyDescent="0.25">
      <c r="A782">
        <v>781</v>
      </c>
      <c r="F782">
        <v>31.739946000000003</v>
      </c>
      <c r="G782" s="2">
        <v>3</v>
      </c>
      <c r="H782">
        <v>29.942104000000008</v>
      </c>
      <c r="I782" s="5">
        <v>4</v>
      </c>
      <c r="P782">
        <v>2</v>
      </c>
      <c r="Q782" t="str">
        <f t="shared" si="13"/>
        <v>34</v>
      </c>
    </row>
    <row r="783" spans="1:17" x14ac:dyDescent="0.25">
      <c r="A783">
        <v>782</v>
      </c>
      <c r="F783">
        <v>31.74531300000001</v>
      </c>
      <c r="G783" s="2">
        <v>3</v>
      </c>
      <c r="H783">
        <v>29.942104000000008</v>
      </c>
      <c r="I783" s="5">
        <v>4</v>
      </c>
      <c r="J783">
        <v>38.947631000000008</v>
      </c>
      <c r="K783" t="s">
        <v>22</v>
      </c>
      <c r="Q783" t="str">
        <f t="shared" si="13"/>
        <v>34</v>
      </c>
    </row>
    <row r="784" spans="1:17" x14ac:dyDescent="0.25">
      <c r="A784">
        <v>783</v>
      </c>
      <c r="Q784" t="str">
        <f t="shared" si="13"/>
        <v/>
      </c>
    </row>
    <row r="785" spans="1:17" x14ac:dyDescent="0.25">
      <c r="A785">
        <v>784</v>
      </c>
      <c r="J785">
        <v>236.10423</v>
      </c>
      <c r="K785" t="s">
        <v>22</v>
      </c>
      <c r="Q785" t="str">
        <f t="shared" si="13"/>
        <v/>
      </c>
    </row>
    <row r="786" spans="1:17" x14ac:dyDescent="0.25">
      <c r="A786">
        <v>785</v>
      </c>
      <c r="D786">
        <v>243.549149</v>
      </c>
      <c r="E786" s="3">
        <v>2</v>
      </c>
      <c r="P786">
        <v>1</v>
      </c>
      <c r="Q786" t="str">
        <f t="shared" si="13"/>
        <v>2</v>
      </c>
    </row>
    <row r="787" spans="1:17" x14ac:dyDescent="0.25">
      <c r="A787">
        <v>786</v>
      </c>
      <c r="D787">
        <v>243.53190499999999</v>
      </c>
      <c r="E787" s="3">
        <v>2</v>
      </c>
      <c r="P787">
        <v>1</v>
      </c>
      <c r="Q787" t="str">
        <f t="shared" si="13"/>
        <v>2</v>
      </c>
    </row>
    <row r="788" spans="1:17" x14ac:dyDescent="0.25">
      <c r="A788">
        <v>787</v>
      </c>
      <c r="D788">
        <v>243.58710400000001</v>
      </c>
      <c r="E788" s="3">
        <v>2</v>
      </c>
      <c r="P788">
        <v>1</v>
      </c>
      <c r="Q788" t="str">
        <f t="shared" si="13"/>
        <v>2</v>
      </c>
    </row>
    <row r="789" spans="1:17" x14ac:dyDescent="0.25">
      <c r="A789">
        <v>788</v>
      </c>
      <c r="D789">
        <v>243.531497</v>
      </c>
      <c r="E789" s="3">
        <v>2</v>
      </c>
      <c r="P789">
        <v>1</v>
      </c>
      <c r="Q789" t="str">
        <f t="shared" si="13"/>
        <v>2</v>
      </c>
    </row>
    <row r="790" spans="1:17" x14ac:dyDescent="0.25">
      <c r="A790">
        <v>789</v>
      </c>
      <c r="D790">
        <v>243.531035</v>
      </c>
      <c r="E790" s="3">
        <v>2</v>
      </c>
      <c r="F790">
        <v>252.59484900000001</v>
      </c>
      <c r="G790" s="2">
        <v>3</v>
      </c>
      <c r="P790">
        <v>2</v>
      </c>
      <c r="Q790" t="str">
        <f t="shared" si="13"/>
        <v>23</v>
      </c>
    </row>
    <row r="791" spans="1:17" x14ac:dyDescent="0.25">
      <c r="A791">
        <v>790</v>
      </c>
      <c r="D791">
        <v>243.50547699999998</v>
      </c>
      <c r="E791" s="3">
        <v>2</v>
      </c>
      <c r="F791">
        <v>252.60546199999999</v>
      </c>
      <c r="G791" s="2">
        <v>3</v>
      </c>
      <c r="P791">
        <v>2</v>
      </c>
      <c r="Q791" t="str">
        <f t="shared" si="13"/>
        <v>23</v>
      </c>
    </row>
    <row r="792" spans="1:17" x14ac:dyDescent="0.25">
      <c r="A792">
        <v>791</v>
      </c>
      <c r="D792">
        <v>243.50884300000001</v>
      </c>
      <c r="E792" s="3">
        <v>2</v>
      </c>
      <c r="F792">
        <v>252.576638</v>
      </c>
      <c r="G792" s="2">
        <v>3</v>
      </c>
      <c r="P792">
        <v>2</v>
      </c>
      <c r="Q792" t="str">
        <f t="shared" si="13"/>
        <v>23</v>
      </c>
    </row>
    <row r="793" spans="1:17" x14ac:dyDescent="0.25">
      <c r="A793">
        <v>792</v>
      </c>
      <c r="D793">
        <v>243.52619099999998</v>
      </c>
      <c r="E793" s="3">
        <v>2</v>
      </c>
      <c r="F793">
        <v>252.577607</v>
      </c>
      <c r="G793" s="2">
        <v>3</v>
      </c>
      <c r="P793">
        <v>2</v>
      </c>
      <c r="Q793" t="str">
        <f t="shared" si="13"/>
        <v>23</v>
      </c>
    </row>
    <row r="794" spans="1:17" x14ac:dyDescent="0.25">
      <c r="A794">
        <v>793</v>
      </c>
      <c r="D794">
        <v>243.52175</v>
      </c>
      <c r="E794" s="3">
        <v>2</v>
      </c>
      <c r="F794">
        <v>252.569749</v>
      </c>
      <c r="G794" s="2">
        <v>3</v>
      </c>
      <c r="P794">
        <v>2</v>
      </c>
      <c r="Q794" t="str">
        <f t="shared" si="13"/>
        <v>23</v>
      </c>
    </row>
    <row r="795" spans="1:17" x14ac:dyDescent="0.25">
      <c r="A795">
        <v>794</v>
      </c>
      <c r="D795">
        <v>243.51879199999999</v>
      </c>
      <c r="E795" s="3">
        <v>2</v>
      </c>
      <c r="F795">
        <v>252.58668599999999</v>
      </c>
      <c r="G795" s="2">
        <v>3</v>
      </c>
      <c r="P795">
        <v>2</v>
      </c>
      <c r="Q795" t="str">
        <f t="shared" si="13"/>
        <v>23</v>
      </c>
    </row>
    <row r="796" spans="1:17" x14ac:dyDescent="0.25">
      <c r="A796">
        <v>795</v>
      </c>
      <c r="D796">
        <v>243.51899800000001</v>
      </c>
      <c r="E796" s="3">
        <v>2</v>
      </c>
      <c r="F796">
        <v>252.629392</v>
      </c>
      <c r="G796" s="2">
        <v>3</v>
      </c>
      <c r="P796">
        <v>2</v>
      </c>
      <c r="Q796" t="str">
        <f t="shared" si="13"/>
        <v>23</v>
      </c>
    </row>
    <row r="797" spans="1:17" x14ac:dyDescent="0.25">
      <c r="A797">
        <v>796</v>
      </c>
      <c r="D797">
        <v>243.52374</v>
      </c>
      <c r="E797" s="3">
        <v>2</v>
      </c>
      <c r="F797">
        <v>252.562352</v>
      </c>
      <c r="G797" s="2">
        <v>3</v>
      </c>
      <c r="P797">
        <v>2</v>
      </c>
      <c r="Q797" t="str">
        <f t="shared" si="13"/>
        <v>23</v>
      </c>
    </row>
    <row r="798" spans="1:17" x14ac:dyDescent="0.25">
      <c r="A798">
        <v>797</v>
      </c>
      <c r="D798">
        <v>243.51200800000001</v>
      </c>
      <c r="E798" s="3">
        <v>2</v>
      </c>
      <c r="F798">
        <v>252.55367699999999</v>
      </c>
      <c r="G798" s="2">
        <v>3</v>
      </c>
      <c r="P798">
        <v>2</v>
      </c>
      <c r="Q798" t="str">
        <f t="shared" si="13"/>
        <v>23</v>
      </c>
    </row>
    <row r="799" spans="1:17" x14ac:dyDescent="0.25">
      <c r="A799">
        <v>798</v>
      </c>
      <c r="D799">
        <v>243.531497</v>
      </c>
      <c r="E799" s="3">
        <v>2</v>
      </c>
      <c r="F799">
        <v>252.52562</v>
      </c>
      <c r="G799" s="2">
        <v>3</v>
      </c>
      <c r="P799">
        <v>2</v>
      </c>
      <c r="Q799" t="str">
        <f t="shared" si="13"/>
        <v>23</v>
      </c>
    </row>
    <row r="800" spans="1:17" x14ac:dyDescent="0.25">
      <c r="A800">
        <v>799</v>
      </c>
      <c r="D800">
        <v>243.549149</v>
      </c>
      <c r="E800" s="3">
        <v>2</v>
      </c>
      <c r="F800">
        <v>252.59989999999999</v>
      </c>
      <c r="G800" s="2">
        <v>3</v>
      </c>
      <c r="H800">
        <v>245.55342899999999</v>
      </c>
      <c r="I800" s="5">
        <v>4</v>
      </c>
      <c r="P800">
        <v>3</v>
      </c>
      <c r="Q800" t="str">
        <f t="shared" si="13"/>
        <v>234</v>
      </c>
    </row>
    <row r="801" spans="1:17" x14ac:dyDescent="0.25">
      <c r="A801">
        <v>800</v>
      </c>
      <c r="D801">
        <v>243.549149</v>
      </c>
      <c r="E801" s="3">
        <v>2</v>
      </c>
      <c r="F801">
        <v>252.53985299999999</v>
      </c>
      <c r="G801" s="2">
        <v>3</v>
      </c>
      <c r="H801">
        <v>245.49838299999999</v>
      </c>
      <c r="I801" s="5">
        <v>4</v>
      </c>
      <c r="P801">
        <v>3</v>
      </c>
      <c r="Q801" t="str">
        <f t="shared" si="13"/>
        <v>234</v>
      </c>
    </row>
    <row r="802" spans="1:17" x14ac:dyDescent="0.25">
      <c r="A802">
        <v>801</v>
      </c>
      <c r="F802">
        <v>252.59484900000001</v>
      </c>
      <c r="G802" s="2">
        <v>3</v>
      </c>
      <c r="H802">
        <v>245.46904799999999</v>
      </c>
      <c r="I802" s="5">
        <v>4</v>
      </c>
      <c r="P802">
        <v>2</v>
      </c>
      <c r="Q802" t="str">
        <f t="shared" si="13"/>
        <v>34</v>
      </c>
    </row>
    <row r="803" spans="1:17" x14ac:dyDescent="0.25">
      <c r="A803">
        <v>802</v>
      </c>
      <c r="F803">
        <v>252.59484900000001</v>
      </c>
      <c r="G803" s="2">
        <v>3</v>
      </c>
      <c r="H803">
        <v>245.47654800000001</v>
      </c>
      <c r="I803" s="5">
        <v>4</v>
      </c>
      <c r="P803">
        <v>2</v>
      </c>
      <c r="Q803" t="str">
        <f t="shared" si="13"/>
        <v>34</v>
      </c>
    </row>
    <row r="804" spans="1:17" x14ac:dyDescent="0.25">
      <c r="A804">
        <v>803</v>
      </c>
      <c r="B804">
        <v>232.371364</v>
      </c>
      <c r="C804" s="4">
        <v>1</v>
      </c>
      <c r="H804">
        <v>245.462468</v>
      </c>
      <c r="I804" s="5">
        <v>4</v>
      </c>
      <c r="P804">
        <v>2</v>
      </c>
      <c r="Q804" t="str">
        <f t="shared" si="13"/>
        <v>14</v>
      </c>
    </row>
    <row r="805" spans="1:17" x14ac:dyDescent="0.25">
      <c r="A805">
        <v>804</v>
      </c>
      <c r="B805">
        <v>232.37253699999999</v>
      </c>
      <c r="C805" s="4">
        <v>1</v>
      </c>
      <c r="H805">
        <v>245.511189</v>
      </c>
      <c r="I805" s="5">
        <v>4</v>
      </c>
      <c r="P805">
        <v>2</v>
      </c>
      <c r="Q805" t="str">
        <f t="shared" si="13"/>
        <v>14</v>
      </c>
    </row>
    <row r="806" spans="1:17" x14ac:dyDescent="0.25">
      <c r="A806">
        <v>805</v>
      </c>
      <c r="B806">
        <v>232.40957499999999</v>
      </c>
      <c r="C806" s="4">
        <v>1</v>
      </c>
      <c r="H806">
        <v>245.49348499999999</v>
      </c>
      <c r="I806" s="5">
        <v>4</v>
      </c>
      <c r="P806">
        <v>2</v>
      </c>
      <c r="Q806" t="str">
        <f t="shared" si="13"/>
        <v>14</v>
      </c>
    </row>
    <row r="807" spans="1:17" x14ac:dyDescent="0.25">
      <c r="A807">
        <v>806</v>
      </c>
      <c r="B807">
        <v>232.365599</v>
      </c>
      <c r="C807" s="4">
        <v>1</v>
      </c>
      <c r="H807">
        <v>245.48823200000001</v>
      </c>
      <c r="I807" s="5">
        <v>4</v>
      </c>
      <c r="P807">
        <v>2</v>
      </c>
      <c r="Q807" t="str">
        <f t="shared" si="13"/>
        <v>14</v>
      </c>
    </row>
    <row r="808" spans="1:17" x14ac:dyDescent="0.25">
      <c r="A808">
        <v>807</v>
      </c>
      <c r="B808">
        <v>232.373761</v>
      </c>
      <c r="C808" s="4">
        <v>1</v>
      </c>
      <c r="H808">
        <v>245.50746599999999</v>
      </c>
      <c r="I808" s="5">
        <v>4</v>
      </c>
      <c r="P808">
        <v>2</v>
      </c>
      <c r="Q808" t="str">
        <f t="shared" si="13"/>
        <v>14</v>
      </c>
    </row>
    <row r="809" spans="1:17" x14ac:dyDescent="0.25">
      <c r="A809">
        <v>808</v>
      </c>
      <c r="B809">
        <v>232.39442299999999</v>
      </c>
      <c r="C809" s="4">
        <v>1</v>
      </c>
      <c r="H809">
        <v>245.48690500000001</v>
      </c>
      <c r="I809" s="5">
        <v>4</v>
      </c>
      <c r="P809">
        <v>2</v>
      </c>
      <c r="Q809" t="str">
        <f t="shared" si="13"/>
        <v>14</v>
      </c>
    </row>
    <row r="810" spans="1:17" x14ac:dyDescent="0.25">
      <c r="A810">
        <v>809</v>
      </c>
      <c r="B810">
        <v>232.40146300000001</v>
      </c>
      <c r="C810" s="4">
        <v>1</v>
      </c>
      <c r="H810">
        <v>245.40691100000001</v>
      </c>
      <c r="I810" s="5">
        <v>4</v>
      </c>
      <c r="P810">
        <v>2</v>
      </c>
      <c r="Q810" t="str">
        <f t="shared" si="13"/>
        <v>14</v>
      </c>
    </row>
    <row r="811" spans="1:17" x14ac:dyDescent="0.25">
      <c r="A811">
        <v>810</v>
      </c>
      <c r="B811">
        <v>232.383658</v>
      </c>
      <c r="C811" s="4">
        <v>1</v>
      </c>
      <c r="H811">
        <v>245.428033</v>
      </c>
      <c r="I811" s="5">
        <v>4</v>
      </c>
      <c r="P811">
        <v>2</v>
      </c>
      <c r="Q811" t="str">
        <f t="shared" si="13"/>
        <v>14</v>
      </c>
    </row>
    <row r="812" spans="1:17" x14ac:dyDescent="0.25">
      <c r="A812">
        <v>811</v>
      </c>
      <c r="B812">
        <v>232.37029200000001</v>
      </c>
      <c r="C812" s="4">
        <v>1</v>
      </c>
      <c r="H812">
        <v>245.55342899999999</v>
      </c>
      <c r="I812" s="5">
        <v>4</v>
      </c>
      <c r="P812">
        <v>2</v>
      </c>
      <c r="Q812" t="str">
        <f t="shared" si="13"/>
        <v>14</v>
      </c>
    </row>
    <row r="813" spans="1:17" x14ac:dyDescent="0.25">
      <c r="A813">
        <v>812</v>
      </c>
      <c r="B813">
        <v>232.35365899999999</v>
      </c>
      <c r="C813" s="4">
        <v>1</v>
      </c>
      <c r="P813">
        <v>1</v>
      </c>
      <c r="Q813" t="str">
        <f t="shared" si="13"/>
        <v>1</v>
      </c>
    </row>
    <row r="814" spans="1:17" x14ac:dyDescent="0.25">
      <c r="A814">
        <v>813</v>
      </c>
      <c r="B814">
        <v>232.33804800000001</v>
      </c>
      <c r="C814" s="4">
        <v>1</v>
      </c>
      <c r="P814">
        <v>1</v>
      </c>
      <c r="Q814" t="str">
        <f t="shared" si="13"/>
        <v>1</v>
      </c>
    </row>
    <row r="815" spans="1:17" x14ac:dyDescent="0.25">
      <c r="A815">
        <v>814</v>
      </c>
      <c r="B815">
        <v>232.22264799999999</v>
      </c>
      <c r="C815" s="4">
        <v>1</v>
      </c>
      <c r="P815">
        <v>1</v>
      </c>
      <c r="Q815" t="str">
        <f t="shared" si="13"/>
        <v>1</v>
      </c>
    </row>
    <row r="816" spans="1:17" x14ac:dyDescent="0.25">
      <c r="A816">
        <v>815</v>
      </c>
      <c r="B816">
        <v>232.25249199999999</v>
      </c>
      <c r="C816" s="4">
        <v>1</v>
      </c>
      <c r="P816">
        <v>1</v>
      </c>
      <c r="Q816" t="str">
        <f t="shared" si="13"/>
        <v>1</v>
      </c>
    </row>
    <row r="817" spans="1:17" x14ac:dyDescent="0.25">
      <c r="A817">
        <v>816</v>
      </c>
      <c r="B817">
        <v>232.371364</v>
      </c>
      <c r="C817" s="4">
        <v>1</v>
      </c>
      <c r="D817">
        <v>224.28943699999999</v>
      </c>
      <c r="E817" s="3">
        <v>2</v>
      </c>
      <c r="P817">
        <v>2</v>
      </c>
      <c r="Q817" t="str">
        <f t="shared" si="13"/>
        <v>12</v>
      </c>
    </row>
    <row r="818" spans="1:17" x14ac:dyDescent="0.25">
      <c r="A818">
        <v>817</v>
      </c>
      <c r="D818">
        <v>224.297855</v>
      </c>
      <c r="E818" s="3">
        <v>2</v>
      </c>
      <c r="P818">
        <v>1</v>
      </c>
      <c r="Q818" t="str">
        <f t="shared" si="13"/>
        <v>2</v>
      </c>
    </row>
    <row r="819" spans="1:17" x14ac:dyDescent="0.25">
      <c r="A819">
        <v>818</v>
      </c>
      <c r="D819">
        <v>224.30673300000001</v>
      </c>
      <c r="E819" s="3">
        <v>2</v>
      </c>
      <c r="F819">
        <v>232.425952</v>
      </c>
      <c r="G819" s="2">
        <v>3</v>
      </c>
      <c r="P819">
        <v>2</v>
      </c>
      <c r="Q819" t="str">
        <f t="shared" si="13"/>
        <v>23</v>
      </c>
    </row>
    <row r="820" spans="1:17" x14ac:dyDescent="0.25">
      <c r="A820">
        <v>819</v>
      </c>
      <c r="D820">
        <v>224.28484599999999</v>
      </c>
      <c r="E820" s="3">
        <v>2</v>
      </c>
      <c r="F820">
        <v>232.42931999999999</v>
      </c>
      <c r="G820" s="2">
        <v>3</v>
      </c>
      <c r="P820">
        <v>2</v>
      </c>
      <c r="Q820" t="str">
        <f t="shared" si="13"/>
        <v>23</v>
      </c>
    </row>
    <row r="821" spans="1:17" x14ac:dyDescent="0.25">
      <c r="A821">
        <v>820</v>
      </c>
      <c r="D821">
        <v>224.260256</v>
      </c>
      <c r="E821" s="3">
        <v>2</v>
      </c>
      <c r="F821">
        <v>232.435901</v>
      </c>
      <c r="G821" s="2">
        <v>3</v>
      </c>
      <c r="P821">
        <v>2</v>
      </c>
      <c r="Q821" t="str">
        <f t="shared" si="13"/>
        <v>23</v>
      </c>
    </row>
    <row r="822" spans="1:17" x14ac:dyDescent="0.25">
      <c r="A822">
        <v>821</v>
      </c>
      <c r="D822">
        <v>224.308978</v>
      </c>
      <c r="E822" s="3">
        <v>2</v>
      </c>
      <c r="F822">
        <v>232.54961900000001</v>
      </c>
      <c r="G822" s="2">
        <v>3</v>
      </c>
      <c r="P822">
        <v>2</v>
      </c>
      <c r="Q822" t="str">
        <f t="shared" si="13"/>
        <v>23</v>
      </c>
    </row>
    <row r="823" spans="1:17" x14ac:dyDescent="0.25">
      <c r="A823">
        <v>822</v>
      </c>
      <c r="D823">
        <v>224.29703900000001</v>
      </c>
      <c r="E823" s="3">
        <v>2</v>
      </c>
      <c r="F823">
        <v>232.48916299999999</v>
      </c>
      <c r="G823" s="2">
        <v>3</v>
      </c>
      <c r="P823">
        <v>2</v>
      </c>
      <c r="Q823" t="str">
        <f t="shared" si="13"/>
        <v>23</v>
      </c>
    </row>
    <row r="824" spans="1:17" x14ac:dyDescent="0.25">
      <c r="A824">
        <v>823</v>
      </c>
      <c r="D824">
        <v>224.29964100000001</v>
      </c>
      <c r="E824" s="3">
        <v>2</v>
      </c>
      <c r="F824">
        <v>232.449422</v>
      </c>
      <c r="G824" s="2">
        <v>3</v>
      </c>
      <c r="P824">
        <v>2</v>
      </c>
      <c r="Q824" t="str">
        <f t="shared" si="13"/>
        <v>23</v>
      </c>
    </row>
    <row r="825" spans="1:17" x14ac:dyDescent="0.25">
      <c r="A825">
        <v>824</v>
      </c>
      <c r="D825">
        <v>224.27015299999999</v>
      </c>
      <c r="E825" s="3">
        <v>2</v>
      </c>
      <c r="F825">
        <v>232.55716999999999</v>
      </c>
      <c r="G825" s="2">
        <v>3</v>
      </c>
      <c r="P825">
        <v>2</v>
      </c>
      <c r="Q825" t="str">
        <f t="shared" si="13"/>
        <v>23</v>
      </c>
    </row>
    <row r="826" spans="1:17" x14ac:dyDescent="0.25">
      <c r="A826">
        <v>825</v>
      </c>
      <c r="D826">
        <v>224.269184</v>
      </c>
      <c r="E826" s="3">
        <v>2</v>
      </c>
      <c r="F826">
        <v>232.63492099999999</v>
      </c>
      <c r="G826" s="2">
        <v>3</v>
      </c>
      <c r="H826">
        <v>226.52967699999999</v>
      </c>
      <c r="I826" s="5">
        <v>4</v>
      </c>
      <c r="P826">
        <v>3</v>
      </c>
      <c r="Q826" t="str">
        <f t="shared" si="13"/>
        <v>234</v>
      </c>
    </row>
    <row r="827" spans="1:17" x14ac:dyDescent="0.25">
      <c r="A827">
        <v>826</v>
      </c>
      <c r="D827">
        <v>224.28943699999999</v>
      </c>
      <c r="E827" s="3">
        <v>2</v>
      </c>
      <c r="F827">
        <v>232.600943</v>
      </c>
      <c r="G827" s="2">
        <v>3</v>
      </c>
      <c r="H827">
        <v>226.449478</v>
      </c>
      <c r="I827" s="5">
        <v>4</v>
      </c>
      <c r="P827">
        <v>3</v>
      </c>
      <c r="Q827" t="str">
        <f t="shared" si="13"/>
        <v>234</v>
      </c>
    </row>
    <row r="828" spans="1:17" x14ac:dyDescent="0.25">
      <c r="A828">
        <v>827</v>
      </c>
      <c r="F828">
        <v>232.61757599999999</v>
      </c>
      <c r="G828" s="2">
        <v>3</v>
      </c>
      <c r="H828">
        <v>226.507026</v>
      </c>
      <c r="I828" s="5">
        <v>4</v>
      </c>
      <c r="P828">
        <v>2</v>
      </c>
      <c r="Q828" t="str">
        <f t="shared" si="13"/>
        <v>34</v>
      </c>
    </row>
    <row r="829" spans="1:17" x14ac:dyDescent="0.25">
      <c r="A829">
        <v>828</v>
      </c>
      <c r="F829">
        <v>232.425952</v>
      </c>
      <c r="G829" s="2">
        <v>3</v>
      </c>
      <c r="H829">
        <v>226.48758900000001</v>
      </c>
      <c r="I829" s="5">
        <v>4</v>
      </c>
      <c r="P829">
        <v>2</v>
      </c>
      <c r="Q829" t="str">
        <f t="shared" si="13"/>
        <v>34</v>
      </c>
    </row>
    <row r="830" spans="1:17" x14ac:dyDescent="0.25">
      <c r="A830">
        <v>829</v>
      </c>
      <c r="H830">
        <v>226.513913</v>
      </c>
      <c r="I830" s="5">
        <v>4</v>
      </c>
      <c r="P830">
        <v>1</v>
      </c>
      <c r="Q830" t="str">
        <f t="shared" si="13"/>
        <v>4</v>
      </c>
    </row>
    <row r="831" spans="1:17" x14ac:dyDescent="0.25">
      <c r="A831">
        <v>830</v>
      </c>
      <c r="H831">
        <v>226.52692300000001</v>
      </c>
      <c r="I831" s="5">
        <v>4</v>
      </c>
      <c r="P831">
        <v>1</v>
      </c>
      <c r="Q831" t="str">
        <f t="shared" si="13"/>
        <v>4</v>
      </c>
    </row>
    <row r="832" spans="1:17" x14ac:dyDescent="0.25">
      <c r="A832">
        <v>831</v>
      </c>
      <c r="H832">
        <v>226.497027</v>
      </c>
      <c r="I832" s="5">
        <v>4</v>
      </c>
      <c r="P832">
        <v>1</v>
      </c>
      <c r="Q832" t="str">
        <f t="shared" si="13"/>
        <v>4</v>
      </c>
    </row>
    <row r="833" spans="1:17" x14ac:dyDescent="0.25">
      <c r="A833">
        <v>832</v>
      </c>
      <c r="H833">
        <v>226.52967699999999</v>
      </c>
      <c r="I833" s="5">
        <v>4</v>
      </c>
      <c r="P833">
        <v>1</v>
      </c>
      <c r="Q833" t="str">
        <f t="shared" si="13"/>
        <v>4</v>
      </c>
    </row>
    <row r="834" spans="1:17" x14ac:dyDescent="0.25">
      <c r="A834">
        <v>833</v>
      </c>
      <c r="B834">
        <v>210.35553199999998</v>
      </c>
      <c r="C834" s="4">
        <v>1</v>
      </c>
      <c r="H834">
        <v>226.52967699999999</v>
      </c>
      <c r="I834" s="5">
        <v>4</v>
      </c>
      <c r="P834">
        <v>2</v>
      </c>
      <c r="Q834" t="str">
        <f t="shared" ref="Q834:Q897" si="14">CONCATENATE(C834,E834,G834,I834)</f>
        <v>14</v>
      </c>
    </row>
    <row r="835" spans="1:17" x14ac:dyDescent="0.25">
      <c r="A835">
        <v>834</v>
      </c>
      <c r="B835">
        <v>210.432692</v>
      </c>
      <c r="C835" s="4">
        <v>1</v>
      </c>
      <c r="P835">
        <v>1</v>
      </c>
      <c r="Q835" t="str">
        <f t="shared" si="14"/>
        <v>1</v>
      </c>
    </row>
    <row r="836" spans="1:17" x14ac:dyDescent="0.25">
      <c r="A836">
        <v>835</v>
      </c>
      <c r="B836">
        <v>210.45248599999999</v>
      </c>
      <c r="C836" s="4">
        <v>1</v>
      </c>
      <c r="P836">
        <v>1</v>
      </c>
      <c r="Q836" t="str">
        <f t="shared" si="14"/>
        <v>1</v>
      </c>
    </row>
    <row r="837" spans="1:17" x14ac:dyDescent="0.25">
      <c r="A837">
        <v>836</v>
      </c>
      <c r="B837">
        <v>210.38857100000001</v>
      </c>
      <c r="C837" s="4">
        <v>1</v>
      </c>
      <c r="P837">
        <v>1</v>
      </c>
      <c r="Q837" t="str">
        <f t="shared" si="14"/>
        <v>1</v>
      </c>
    </row>
    <row r="838" spans="1:17" x14ac:dyDescent="0.25">
      <c r="A838">
        <v>837</v>
      </c>
      <c r="B838">
        <v>210.38893000000002</v>
      </c>
      <c r="C838" s="4">
        <v>1</v>
      </c>
      <c r="P838">
        <v>1</v>
      </c>
      <c r="Q838" t="str">
        <f t="shared" si="14"/>
        <v>1</v>
      </c>
    </row>
    <row r="839" spans="1:17" x14ac:dyDescent="0.25">
      <c r="A839">
        <v>838</v>
      </c>
      <c r="B839">
        <v>210.40671800000001</v>
      </c>
      <c r="C839" s="4">
        <v>1</v>
      </c>
      <c r="P839">
        <v>1</v>
      </c>
      <c r="Q839" t="str">
        <f t="shared" si="14"/>
        <v>1</v>
      </c>
    </row>
    <row r="840" spans="1:17" x14ac:dyDescent="0.25">
      <c r="A840">
        <v>839</v>
      </c>
      <c r="B840">
        <v>210.45579000000001</v>
      </c>
      <c r="C840" s="4">
        <v>1</v>
      </c>
      <c r="D840">
        <v>205.292452</v>
      </c>
      <c r="E840" s="3">
        <v>2</v>
      </c>
      <c r="P840">
        <v>2</v>
      </c>
      <c r="Q840" t="str">
        <f t="shared" si="14"/>
        <v>12</v>
      </c>
    </row>
    <row r="841" spans="1:17" x14ac:dyDescent="0.25">
      <c r="A841">
        <v>840</v>
      </c>
      <c r="B841">
        <v>210.39790199999999</v>
      </c>
      <c r="C841" s="4">
        <v>1</v>
      </c>
      <c r="D841">
        <v>205.261168</v>
      </c>
      <c r="E841" s="3">
        <v>2</v>
      </c>
      <c r="P841">
        <v>2</v>
      </c>
      <c r="Q841" t="str">
        <f t="shared" si="14"/>
        <v>12</v>
      </c>
    </row>
    <row r="842" spans="1:17" x14ac:dyDescent="0.25">
      <c r="A842">
        <v>841</v>
      </c>
      <c r="B842">
        <v>210.35553199999998</v>
      </c>
      <c r="C842" s="4">
        <v>1</v>
      </c>
      <c r="D842">
        <v>205.26013799999998</v>
      </c>
      <c r="E842" s="3">
        <v>2</v>
      </c>
      <c r="P842">
        <v>2</v>
      </c>
      <c r="Q842" t="str">
        <f t="shared" si="14"/>
        <v>12</v>
      </c>
    </row>
    <row r="843" spans="1:17" x14ac:dyDescent="0.25">
      <c r="A843">
        <v>842</v>
      </c>
      <c r="D843">
        <v>205.261111</v>
      </c>
      <c r="E843" s="3">
        <v>2</v>
      </c>
      <c r="P843">
        <v>1</v>
      </c>
      <c r="Q843" t="str">
        <f t="shared" si="14"/>
        <v>2</v>
      </c>
    </row>
    <row r="844" spans="1:17" x14ac:dyDescent="0.25">
      <c r="A844">
        <v>843</v>
      </c>
      <c r="D844">
        <v>205.29276099999998</v>
      </c>
      <c r="E844" s="3">
        <v>2</v>
      </c>
      <c r="P844">
        <v>1</v>
      </c>
      <c r="Q844" t="str">
        <f t="shared" si="14"/>
        <v>2</v>
      </c>
    </row>
    <row r="845" spans="1:17" x14ac:dyDescent="0.25">
      <c r="A845">
        <v>844</v>
      </c>
      <c r="D845">
        <v>205.37502899999998</v>
      </c>
      <c r="E845" s="3">
        <v>2</v>
      </c>
      <c r="F845">
        <v>208.079622</v>
      </c>
      <c r="G845" s="2">
        <v>3</v>
      </c>
      <c r="H845">
        <v>207.074164</v>
      </c>
      <c r="I845" s="5">
        <v>4</v>
      </c>
      <c r="P845">
        <v>3</v>
      </c>
      <c r="Q845" t="str">
        <f t="shared" si="14"/>
        <v>234</v>
      </c>
    </row>
    <row r="846" spans="1:17" x14ac:dyDescent="0.25">
      <c r="A846">
        <v>845</v>
      </c>
      <c r="D846">
        <v>205.40094999999999</v>
      </c>
      <c r="E846" s="3">
        <v>2</v>
      </c>
      <c r="F846">
        <v>208.04328699999999</v>
      </c>
      <c r="G846" s="2">
        <v>3</v>
      </c>
      <c r="H846">
        <v>207.074164</v>
      </c>
      <c r="I846" s="5">
        <v>4</v>
      </c>
      <c r="P846">
        <v>3</v>
      </c>
      <c r="Q846" t="str">
        <f t="shared" si="14"/>
        <v>234</v>
      </c>
    </row>
    <row r="847" spans="1:17" x14ac:dyDescent="0.25">
      <c r="A847">
        <v>846</v>
      </c>
      <c r="D847">
        <v>205.292452</v>
      </c>
      <c r="E847" s="3">
        <v>2</v>
      </c>
      <c r="F847">
        <v>208.05225200000001</v>
      </c>
      <c r="G847" s="2">
        <v>3</v>
      </c>
      <c r="H847">
        <v>207.03823699999998</v>
      </c>
      <c r="I847" s="5">
        <v>4</v>
      </c>
      <c r="P847">
        <v>3</v>
      </c>
      <c r="Q847" t="str">
        <f t="shared" si="14"/>
        <v>234</v>
      </c>
    </row>
    <row r="848" spans="1:17" x14ac:dyDescent="0.25">
      <c r="A848">
        <v>847</v>
      </c>
      <c r="F848">
        <v>208.078181</v>
      </c>
      <c r="G848" s="2">
        <v>3</v>
      </c>
      <c r="H848">
        <v>207.08091200000001</v>
      </c>
      <c r="I848" s="5">
        <v>4</v>
      </c>
      <c r="P848">
        <v>2</v>
      </c>
      <c r="Q848" t="str">
        <f t="shared" si="14"/>
        <v>34</v>
      </c>
    </row>
    <row r="849" spans="1:17" x14ac:dyDescent="0.25">
      <c r="A849">
        <v>848</v>
      </c>
      <c r="F849">
        <v>208.10240400000001</v>
      </c>
      <c r="G849" s="2">
        <v>3</v>
      </c>
      <c r="H849">
        <v>207.056433</v>
      </c>
      <c r="I849" s="5">
        <v>4</v>
      </c>
      <c r="P849">
        <v>2</v>
      </c>
      <c r="Q849" t="str">
        <f t="shared" si="14"/>
        <v>34</v>
      </c>
    </row>
    <row r="850" spans="1:17" x14ac:dyDescent="0.25">
      <c r="A850">
        <v>849</v>
      </c>
      <c r="F850">
        <v>208.103388</v>
      </c>
      <c r="G850" s="2">
        <v>3</v>
      </c>
      <c r="H850">
        <v>207.05390800000001</v>
      </c>
      <c r="I850" s="5">
        <v>4</v>
      </c>
      <c r="P850">
        <v>2</v>
      </c>
      <c r="Q850" t="str">
        <f t="shared" si="14"/>
        <v>34</v>
      </c>
    </row>
    <row r="851" spans="1:17" x14ac:dyDescent="0.25">
      <c r="A851">
        <v>850</v>
      </c>
      <c r="F851">
        <v>208.07694100000001</v>
      </c>
      <c r="G851" s="2">
        <v>3</v>
      </c>
      <c r="H851">
        <v>207.09843699999999</v>
      </c>
      <c r="I851" s="5">
        <v>4</v>
      </c>
      <c r="P851">
        <v>2</v>
      </c>
      <c r="Q851" t="str">
        <f t="shared" si="14"/>
        <v>34</v>
      </c>
    </row>
    <row r="852" spans="1:17" x14ac:dyDescent="0.25">
      <c r="A852">
        <v>851</v>
      </c>
      <c r="F852">
        <v>208.079622</v>
      </c>
      <c r="G852" s="2">
        <v>3</v>
      </c>
      <c r="H852">
        <v>207.072462</v>
      </c>
      <c r="I852" s="5">
        <v>4</v>
      </c>
      <c r="P852">
        <v>2</v>
      </c>
      <c r="Q852" t="str">
        <f t="shared" si="14"/>
        <v>34</v>
      </c>
    </row>
    <row r="853" spans="1:17" x14ac:dyDescent="0.25">
      <c r="A853">
        <v>852</v>
      </c>
      <c r="H853">
        <v>207.074164</v>
      </c>
      <c r="I853" s="5">
        <v>4</v>
      </c>
      <c r="P853">
        <v>1</v>
      </c>
      <c r="Q853" t="str">
        <f t="shared" si="14"/>
        <v>4</v>
      </c>
    </row>
    <row r="854" spans="1:17" x14ac:dyDescent="0.25">
      <c r="A854">
        <v>853</v>
      </c>
      <c r="P854">
        <v>0</v>
      </c>
      <c r="Q854" t="str">
        <f t="shared" si="14"/>
        <v/>
      </c>
    </row>
    <row r="855" spans="1:17" x14ac:dyDescent="0.25">
      <c r="A855">
        <v>854</v>
      </c>
      <c r="P855">
        <v>0</v>
      </c>
      <c r="Q855" t="str">
        <f t="shared" si="14"/>
        <v/>
      </c>
    </row>
    <row r="856" spans="1:17" x14ac:dyDescent="0.25">
      <c r="A856">
        <v>855</v>
      </c>
      <c r="P856">
        <v>0</v>
      </c>
      <c r="Q856" t="str">
        <f t="shared" si="14"/>
        <v/>
      </c>
    </row>
    <row r="857" spans="1:17" x14ac:dyDescent="0.25">
      <c r="A857">
        <v>856</v>
      </c>
      <c r="P857">
        <v>0</v>
      </c>
      <c r="Q857" t="str">
        <f t="shared" si="14"/>
        <v/>
      </c>
    </row>
    <row r="858" spans="1:17" x14ac:dyDescent="0.25">
      <c r="A858">
        <v>857</v>
      </c>
      <c r="B858">
        <v>183.87446399999999</v>
      </c>
      <c r="C858" s="4">
        <v>1</v>
      </c>
      <c r="P858">
        <v>1</v>
      </c>
      <c r="Q858" t="str">
        <f t="shared" si="14"/>
        <v>1</v>
      </c>
    </row>
    <row r="859" spans="1:17" x14ac:dyDescent="0.25">
      <c r="A859">
        <v>858</v>
      </c>
      <c r="B859">
        <v>183.842612</v>
      </c>
      <c r="C859" s="4">
        <v>1</v>
      </c>
      <c r="P859">
        <v>1</v>
      </c>
      <c r="Q859" t="str">
        <f t="shared" si="14"/>
        <v>1</v>
      </c>
    </row>
    <row r="860" spans="1:17" x14ac:dyDescent="0.25">
      <c r="A860">
        <v>859</v>
      </c>
      <c r="B860">
        <v>183.920546</v>
      </c>
      <c r="C860" s="4">
        <v>1</v>
      </c>
      <c r="P860">
        <v>1</v>
      </c>
      <c r="Q860" t="str">
        <f t="shared" si="14"/>
        <v>1</v>
      </c>
    </row>
    <row r="861" spans="1:17" x14ac:dyDescent="0.25">
      <c r="A861">
        <v>860</v>
      </c>
      <c r="B861">
        <v>183.891268</v>
      </c>
      <c r="C861" s="4">
        <v>1</v>
      </c>
      <c r="D861">
        <v>179.49645099999998</v>
      </c>
      <c r="E861" s="3">
        <v>2</v>
      </c>
      <c r="P861">
        <v>2</v>
      </c>
      <c r="Q861" t="str">
        <f t="shared" si="14"/>
        <v>12</v>
      </c>
    </row>
    <row r="862" spans="1:17" x14ac:dyDescent="0.25">
      <c r="A862">
        <v>861</v>
      </c>
      <c r="B862">
        <v>183.83828199999999</v>
      </c>
      <c r="C862" s="4">
        <v>1</v>
      </c>
      <c r="D862">
        <v>179.46408099999999</v>
      </c>
      <c r="E862" s="3">
        <v>2</v>
      </c>
      <c r="P862">
        <v>2</v>
      </c>
      <c r="Q862" t="str">
        <f t="shared" si="14"/>
        <v>12</v>
      </c>
    </row>
    <row r="863" spans="1:17" x14ac:dyDescent="0.25">
      <c r="A863">
        <v>862</v>
      </c>
      <c r="B863">
        <v>183.867819</v>
      </c>
      <c r="C863" s="4">
        <v>1</v>
      </c>
      <c r="D863">
        <v>179.46676099999999</v>
      </c>
      <c r="E863" s="3">
        <v>2</v>
      </c>
      <c r="P863">
        <v>2</v>
      </c>
      <c r="Q863" t="str">
        <f t="shared" si="14"/>
        <v>12</v>
      </c>
    </row>
    <row r="864" spans="1:17" x14ac:dyDescent="0.25">
      <c r="A864">
        <v>863</v>
      </c>
      <c r="B864">
        <v>183.87446399999999</v>
      </c>
      <c r="C864" s="4">
        <v>1</v>
      </c>
      <c r="D864">
        <v>179.45954499999999</v>
      </c>
      <c r="E864" s="3">
        <v>2</v>
      </c>
      <c r="P864">
        <v>2</v>
      </c>
      <c r="Q864" t="str">
        <f t="shared" si="14"/>
        <v>12</v>
      </c>
    </row>
    <row r="865" spans="1:17" x14ac:dyDescent="0.25">
      <c r="A865">
        <v>864</v>
      </c>
      <c r="D865">
        <v>179.487381</v>
      </c>
      <c r="E865" s="3">
        <v>2</v>
      </c>
      <c r="P865">
        <v>1</v>
      </c>
      <c r="Q865" t="str">
        <f t="shared" si="14"/>
        <v>2</v>
      </c>
    </row>
    <row r="866" spans="1:17" x14ac:dyDescent="0.25">
      <c r="A866">
        <v>865</v>
      </c>
      <c r="D866">
        <v>179.47057599999999</v>
      </c>
      <c r="E866" s="3">
        <v>2</v>
      </c>
      <c r="P866">
        <v>1</v>
      </c>
      <c r="Q866" t="str">
        <f t="shared" si="14"/>
        <v>2</v>
      </c>
    </row>
    <row r="867" spans="1:17" x14ac:dyDescent="0.25">
      <c r="A867">
        <v>866</v>
      </c>
      <c r="D867">
        <v>179.49645099999998</v>
      </c>
      <c r="E867" s="3">
        <v>2</v>
      </c>
      <c r="F867">
        <v>180.19940400000002</v>
      </c>
      <c r="G867" s="2">
        <v>3</v>
      </c>
      <c r="H867">
        <v>180.57278700000001</v>
      </c>
      <c r="I867" s="5">
        <v>4</v>
      </c>
      <c r="P867">
        <v>3</v>
      </c>
      <c r="Q867" t="str">
        <f t="shared" si="14"/>
        <v>234</v>
      </c>
    </row>
    <row r="868" spans="1:17" x14ac:dyDescent="0.25">
      <c r="A868">
        <v>867</v>
      </c>
      <c r="F868">
        <v>180.21270200000001</v>
      </c>
      <c r="G868" s="2">
        <v>3</v>
      </c>
      <c r="H868">
        <v>180.564898</v>
      </c>
      <c r="I868" s="5">
        <v>4</v>
      </c>
      <c r="P868">
        <v>2</v>
      </c>
      <c r="Q868" t="str">
        <f t="shared" si="14"/>
        <v>34</v>
      </c>
    </row>
    <row r="869" spans="1:17" x14ac:dyDescent="0.25">
      <c r="A869">
        <v>868</v>
      </c>
      <c r="F869">
        <v>180.21857699999998</v>
      </c>
      <c r="G869" s="2">
        <v>3</v>
      </c>
      <c r="H869">
        <v>180.572115</v>
      </c>
      <c r="I869" s="5">
        <v>4</v>
      </c>
      <c r="P869">
        <v>2</v>
      </c>
      <c r="Q869" t="str">
        <f t="shared" si="14"/>
        <v>34</v>
      </c>
    </row>
    <row r="870" spans="1:17" x14ac:dyDescent="0.25">
      <c r="A870">
        <v>869</v>
      </c>
      <c r="F870">
        <v>180.19827100000001</v>
      </c>
      <c r="G870" s="2">
        <v>3</v>
      </c>
      <c r="H870">
        <v>180.57819599999999</v>
      </c>
      <c r="I870" s="5">
        <v>4</v>
      </c>
      <c r="P870">
        <v>2</v>
      </c>
      <c r="Q870" t="str">
        <f t="shared" si="14"/>
        <v>34</v>
      </c>
    </row>
    <row r="871" spans="1:17" x14ac:dyDescent="0.25">
      <c r="A871">
        <v>870</v>
      </c>
      <c r="F871">
        <v>180.20919599999999</v>
      </c>
      <c r="G871" s="2">
        <v>3</v>
      </c>
      <c r="H871">
        <v>180.55773399999998</v>
      </c>
      <c r="I871" s="5">
        <v>4</v>
      </c>
      <c r="P871">
        <v>2</v>
      </c>
      <c r="Q871" t="str">
        <f t="shared" si="14"/>
        <v>34</v>
      </c>
    </row>
    <row r="872" spans="1:17" x14ac:dyDescent="0.25">
      <c r="A872">
        <v>871</v>
      </c>
      <c r="F872">
        <v>180.30697499999999</v>
      </c>
      <c r="G872" s="2">
        <v>3</v>
      </c>
      <c r="H872">
        <v>180.60608099999999</v>
      </c>
      <c r="I872" s="5">
        <v>4</v>
      </c>
      <c r="P872">
        <v>2</v>
      </c>
      <c r="Q872" t="str">
        <f t="shared" si="14"/>
        <v>34</v>
      </c>
    </row>
    <row r="873" spans="1:17" x14ac:dyDescent="0.25">
      <c r="A873">
        <v>872</v>
      </c>
      <c r="F873">
        <v>180.22115500000001</v>
      </c>
      <c r="G873" s="2">
        <v>3</v>
      </c>
      <c r="H873">
        <v>180.58159799999999</v>
      </c>
      <c r="I873" s="5">
        <v>4</v>
      </c>
      <c r="P873">
        <v>2</v>
      </c>
      <c r="Q873" t="str">
        <f t="shared" si="14"/>
        <v>34</v>
      </c>
    </row>
    <row r="874" spans="1:17" x14ac:dyDescent="0.25">
      <c r="A874">
        <v>873</v>
      </c>
      <c r="F874">
        <v>180.19940400000002</v>
      </c>
      <c r="G874" s="2">
        <v>3</v>
      </c>
      <c r="H874">
        <v>180.57278700000001</v>
      </c>
      <c r="I874" s="5">
        <v>4</v>
      </c>
      <c r="P874">
        <v>2</v>
      </c>
      <c r="Q874" t="str">
        <f t="shared" si="14"/>
        <v>34</v>
      </c>
    </row>
    <row r="875" spans="1:17" x14ac:dyDescent="0.25">
      <c r="A875">
        <v>874</v>
      </c>
      <c r="P875">
        <v>0</v>
      </c>
      <c r="Q875" t="str">
        <f t="shared" si="14"/>
        <v/>
      </c>
    </row>
    <row r="876" spans="1:17" x14ac:dyDescent="0.25">
      <c r="A876">
        <v>875</v>
      </c>
      <c r="B876">
        <v>160.51013899999998</v>
      </c>
      <c r="C876" s="4">
        <v>1</v>
      </c>
      <c r="P876">
        <v>1</v>
      </c>
      <c r="Q876" t="str">
        <f t="shared" si="14"/>
        <v>1</v>
      </c>
    </row>
    <row r="877" spans="1:17" x14ac:dyDescent="0.25">
      <c r="A877">
        <v>876</v>
      </c>
      <c r="B877">
        <v>160.49874800000001</v>
      </c>
      <c r="C877" s="4">
        <v>1</v>
      </c>
      <c r="P877">
        <v>1</v>
      </c>
      <c r="Q877" t="str">
        <f t="shared" si="14"/>
        <v>1</v>
      </c>
    </row>
    <row r="878" spans="1:17" x14ac:dyDescent="0.25">
      <c r="A878">
        <v>877</v>
      </c>
      <c r="B878">
        <v>160.57281599999999</v>
      </c>
      <c r="C878" s="4">
        <v>1</v>
      </c>
      <c r="P878">
        <v>1</v>
      </c>
      <c r="Q878" t="str">
        <f t="shared" si="14"/>
        <v>1</v>
      </c>
    </row>
    <row r="879" spans="1:17" x14ac:dyDescent="0.25">
      <c r="A879">
        <v>878</v>
      </c>
      <c r="B879">
        <v>160.51013899999998</v>
      </c>
      <c r="C879" s="4">
        <v>1</v>
      </c>
      <c r="P879">
        <v>1</v>
      </c>
      <c r="Q879" t="str">
        <f t="shared" si="14"/>
        <v>1</v>
      </c>
    </row>
    <row r="880" spans="1:17" x14ac:dyDescent="0.25">
      <c r="A880">
        <v>879</v>
      </c>
      <c r="B880">
        <v>160.51013899999998</v>
      </c>
      <c r="C880" s="4">
        <v>1</v>
      </c>
      <c r="P880">
        <v>1</v>
      </c>
      <c r="Q880" t="str">
        <f t="shared" si="14"/>
        <v>1</v>
      </c>
    </row>
    <row r="881" spans="1:17" x14ac:dyDescent="0.25">
      <c r="A881">
        <v>880</v>
      </c>
      <c r="B881">
        <v>160.51013899999998</v>
      </c>
      <c r="C881" s="4">
        <v>1</v>
      </c>
      <c r="D881">
        <v>155.77131900000001</v>
      </c>
      <c r="E881" s="3">
        <v>2</v>
      </c>
      <c r="P881">
        <v>2</v>
      </c>
      <c r="Q881" t="str">
        <f t="shared" si="14"/>
        <v>12</v>
      </c>
    </row>
    <row r="882" spans="1:17" x14ac:dyDescent="0.25">
      <c r="A882">
        <v>881</v>
      </c>
      <c r="B882">
        <v>160.51013899999998</v>
      </c>
      <c r="C882" s="4">
        <v>1</v>
      </c>
      <c r="D882">
        <v>155.77131900000001</v>
      </c>
      <c r="E882" s="3">
        <v>2</v>
      </c>
      <c r="P882">
        <v>2</v>
      </c>
      <c r="Q882" t="str">
        <f t="shared" si="14"/>
        <v>12</v>
      </c>
    </row>
    <row r="883" spans="1:17" x14ac:dyDescent="0.25">
      <c r="A883">
        <v>882</v>
      </c>
      <c r="B883">
        <v>160.51013899999998</v>
      </c>
      <c r="C883" s="4">
        <v>1</v>
      </c>
      <c r="D883">
        <v>155.77131900000001</v>
      </c>
      <c r="E883" s="3">
        <v>2</v>
      </c>
      <c r="P883">
        <v>2</v>
      </c>
      <c r="Q883" t="str">
        <f t="shared" si="14"/>
        <v>12</v>
      </c>
    </row>
    <row r="884" spans="1:17" x14ac:dyDescent="0.25">
      <c r="A884">
        <v>883</v>
      </c>
      <c r="D884">
        <v>155.77131900000001</v>
      </c>
      <c r="E884" s="3">
        <v>2</v>
      </c>
      <c r="P884">
        <v>1</v>
      </c>
      <c r="Q884" t="str">
        <f t="shared" si="14"/>
        <v>2</v>
      </c>
    </row>
    <row r="885" spans="1:17" x14ac:dyDescent="0.25">
      <c r="A885">
        <v>884</v>
      </c>
      <c r="D885">
        <v>155.77131900000001</v>
      </c>
      <c r="E885" s="3">
        <v>2</v>
      </c>
      <c r="P885">
        <v>1</v>
      </c>
      <c r="Q885" t="str">
        <f t="shared" si="14"/>
        <v>2</v>
      </c>
    </row>
    <row r="886" spans="1:17" x14ac:dyDescent="0.25">
      <c r="A886">
        <v>885</v>
      </c>
      <c r="D886">
        <v>155.77131900000001</v>
      </c>
      <c r="E886" s="3">
        <v>2</v>
      </c>
      <c r="P886">
        <v>1</v>
      </c>
      <c r="Q886" t="str">
        <f t="shared" si="14"/>
        <v>2</v>
      </c>
    </row>
    <row r="887" spans="1:17" x14ac:dyDescent="0.25">
      <c r="A887">
        <v>886</v>
      </c>
      <c r="D887">
        <v>155.77131900000001</v>
      </c>
      <c r="E887" s="3">
        <v>2</v>
      </c>
      <c r="F887">
        <v>155.639264</v>
      </c>
      <c r="G887" s="2">
        <v>3</v>
      </c>
      <c r="P887">
        <v>2</v>
      </c>
      <c r="Q887" t="str">
        <f t="shared" si="14"/>
        <v>23</v>
      </c>
    </row>
    <row r="888" spans="1:17" x14ac:dyDescent="0.25">
      <c r="A888">
        <v>887</v>
      </c>
      <c r="F888">
        <v>155.608182</v>
      </c>
      <c r="G888" s="2">
        <v>3</v>
      </c>
      <c r="H888">
        <v>154.917395</v>
      </c>
      <c r="I888" s="5">
        <v>4</v>
      </c>
      <c r="P888">
        <v>2</v>
      </c>
      <c r="Q888" t="str">
        <f t="shared" si="14"/>
        <v>34</v>
      </c>
    </row>
    <row r="889" spans="1:17" x14ac:dyDescent="0.25">
      <c r="A889">
        <v>888</v>
      </c>
      <c r="F889">
        <v>155.601069</v>
      </c>
      <c r="G889" s="2">
        <v>3</v>
      </c>
      <c r="H889">
        <v>154.89662200000001</v>
      </c>
      <c r="I889" s="5">
        <v>4</v>
      </c>
      <c r="P889">
        <v>2</v>
      </c>
      <c r="Q889" t="str">
        <f t="shared" si="14"/>
        <v>34</v>
      </c>
    </row>
    <row r="890" spans="1:17" x14ac:dyDescent="0.25">
      <c r="A890">
        <v>889</v>
      </c>
      <c r="F890">
        <v>155.57787500000001</v>
      </c>
      <c r="G890" s="2">
        <v>3</v>
      </c>
      <c r="H890">
        <v>154.87817000000001</v>
      </c>
      <c r="I890" s="5">
        <v>4</v>
      </c>
      <c r="P890">
        <v>2</v>
      </c>
      <c r="Q890" t="str">
        <f t="shared" si="14"/>
        <v>34</v>
      </c>
    </row>
    <row r="891" spans="1:17" x14ac:dyDescent="0.25">
      <c r="A891">
        <v>890</v>
      </c>
      <c r="F891">
        <v>155.62560500000001</v>
      </c>
      <c r="G891" s="2">
        <v>3</v>
      </c>
      <c r="H891">
        <v>154.93064100000001</v>
      </c>
      <c r="I891" s="5">
        <v>4</v>
      </c>
      <c r="P891">
        <v>2</v>
      </c>
      <c r="Q891" t="str">
        <f t="shared" si="14"/>
        <v>34</v>
      </c>
    </row>
    <row r="892" spans="1:17" x14ac:dyDescent="0.25">
      <c r="A892">
        <v>891</v>
      </c>
      <c r="F892">
        <v>155.58828700000001</v>
      </c>
      <c r="G892" s="2">
        <v>3</v>
      </c>
      <c r="H892">
        <v>154.88378799999998</v>
      </c>
      <c r="I892" s="5">
        <v>4</v>
      </c>
      <c r="P892">
        <v>2</v>
      </c>
      <c r="Q892" t="str">
        <f t="shared" si="14"/>
        <v>34</v>
      </c>
    </row>
    <row r="893" spans="1:17" x14ac:dyDescent="0.25">
      <c r="A893">
        <v>892</v>
      </c>
      <c r="F893">
        <v>155.639264</v>
      </c>
      <c r="G893" s="2">
        <v>3</v>
      </c>
      <c r="H893">
        <v>154.917395</v>
      </c>
      <c r="I893" s="5">
        <v>4</v>
      </c>
      <c r="P893">
        <v>2</v>
      </c>
      <c r="Q893" t="str">
        <f t="shared" si="14"/>
        <v>34</v>
      </c>
    </row>
    <row r="894" spans="1:17" x14ac:dyDescent="0.25">
      <c r="A894">
        <v>893</v>
      </c>
      <c r="H894">
        <v>154.917395</v>
      </c>
      <c r="I894" s="5">
        <v>4</v>
      </c>
      <c r="P894">
        <v>1</v>
      </c>
      <c r="Q894" t="str">
        <f t="shared" si="14"/>
        <v>4</v>
      </c>
    </row>
    <row r="895" spans="1:17" x14ac:dyDescent="0.25">
      <c r="A895">
        <v>894</v>
      </c>
      <c r="P895">
        <v>0</v>
      </c>
      <c r="Q895" t="str">
        <f t="shared" si="14"/>
        <v/>
      </c>
    </row>
    <row r="896" spans="1:17" x14ac:dyDescent="0.25">
      <c r="A896">
        <v>895</v>
      </c>
      <c r="B896">
        <v>128.25247300000001</v>
      </c>
      <c r="C896" s="4">
        <v>1</v>
      </c>
      <c r="P896">
        <v>1</v>
      </c>
      <c r="Q896" t="str">
        <f t="shared" si="14"/>
        <v>1</v>
      </c>
    </row>
    <row r="897" spans="1:17" x14ac:dyDescent="0.25">
      <c r="A897">
        <v>896</v>
      </c>
      <c r="B897">
        <v>128.19506200000001</v>
      </c>
      <c r="C897" s="4">
        <v>1</v>
      </c>
      <c r="P897">
        <v>1</v>
      </c>
      <c r="Q897" t="str">
        <f t="shared" si="14"/>
        <v>1</v>
      </c>
    </row>
    <row r="898" spans="1:17" x14ac:dyDescent="0.25">
      <c r="A898">
        <v>897</v>
      </c>
      <c r="B898">
        <v>128.177232</v>
      </c>
      <c r="C898" s="4">
        <v>1</v>
      </c>
      <c r="P898">
        <v>1</v>
      </c>
      <c r="Q898" t="str">
        <f t="shared" ref="Q898:Q961" si="15">CONCATENATE(C898,E898,G898,I898)</f>
        <v>1</v>
      </c>
    </row>
    <row r="899" spans="1:17" x14ac:dyDescent="0.25">
      <c r="A899">
        <v>898</v>
      </c>
      <c r="B899">
        <v>128.23881299999999</v>
      </c>
      <c r="C899" s="4">
        <v>1</v>
      </c>
      <c r="P899">
        <v>1</v>
      </c>
      <c r="Q899" t="str">
        <f t="shared" si="15"/>
        <v>1</v>
      </c>
    </row>
    <row r="900" spans="1:17" x14ac:dyDescent="0.25">
      <c r="A900">
        <v>899</v>
      </c>
      <c r="B900">
        <v>128.22891800000002</v>
      </c>
      <c r="C900" s="4">
        <v>1</v>
      </c>
      <c r="P900">
        <v>1</v>
      </c>
      <c r="Q900" t="str">
        <f t="shared" si="15"/>
        <v>1</v>
      </c>
    </row>
    <row r="901" spans="1:17" x14ac:dyDescent="0.25">
      <c r="A901">
        <v>900</v>
      </c>
      <c r="B901">
        <v>128.173723</v>
      </c>
      <c r="C901" s="4">
        <v>1</v>
      </c>
      <c r="D901">
        <v>123.132169</v>
      </c>
      <c r="E901" s="3">
        <v>2</v>
      </c>
      <c r="P901">
        <v>2</v>
      </c>
      <c r="Q901" t="str">
        <f t="shared" si="15"/>
        <v>12</v>
      </c>
    </row>
    <row r="902" spans="1:17" x14ac:dyDescent="0.25">
      <c r="A902">
        <v>901</v>
      </c>
      <c r="B902">
        <v>128.256441</v>
      </c>
      <c r="C902" s="4">
        <v>1</v>
      </c>
      <c r="D902">
        <v>123.094701</v>
      </c>
      <c r="E902" s="3">
        <v>2</v>
      </c>
      <c r="P902">
        <v>2</v>
      </c>
      <c r="Q902" t="str">
        <f t="shared" si="15"/>
        <v>12</v>
      </c>
    </row>
    <row r="903" spans="1:17" x14ac:dyDescent="0.25">
      <c r="A903">
        <v>902</v>
      </c>
      <c r="B903">
        <v>128.25247300000001</v>
      </c>
      <c r="C903" s="4">
        <v>1</v>
      </c>
      <c r="D903">
        <v>123.09099399999999</v>
      </c>
      <c r="E903" s="3">
        <v>2</v>
      </c>
      <c r="P903">
        <v>2</v>
      </c>
      <c r="Q903" t="str">
        <f t="shared" si="15"/>
        <v>12</v>
      </c>
    </row>
    <row r="904" spans="1:17" x14ac:dyDescent="0.25">
      <c r="A904">
        <v>903</v>
      </c>
      <c r="D904">
        <v>123.12572299999999</v>
      </c>
      <c r="E904" s="3">
        <v>2</v>
      </c>
      <c r="P904">
        <v>1</v>
      </c>
      <c r="Q904" t="str">
        <f t="shared" si="15"/>
        <v>2</v>
      </c>
    </row>
    <row r="905" spans="1:17" x14ac:dyDescent="0.25">
      <c r="A905">
        <v>904</v>
      </c>
      <c r="D905">
        <v>123.148607</v>
      </c>
      <c r="E905" s="3">
        <v>2</v>
      </c>
      <c r="P905">
        <v>1</v>
      </c>
      <c r="Q905" t="str">
        <f t="shared" si="15"/>
        <v>2</v>
      </c>
    </row>
    <row r="906" spans="1:17" x14ac:dyDescent="0.25">
      <c r="A906">
        <v>905</v>
      </c>
      <c r="D906">
        <v>123.15288700000001</v>
      </c>
      <c r="E906" s="3">
        <v>2</v>
      </c>
      <c r="P906">
        <v>1</v>
      </c>
      <c r="Q906" t="str">
        <f t="shared" si="15"/>
        <v>2</v>
      </c>
    </row>
    <row r="907" spans="1:17" x14ac:dyDescent="0.25">
      <c r="A907">
        <v>906</v>
      </c>
      <c r="D907">
        <v>123.132169</v>
      </c>
      <c r="E907" s="3">
        <v>2</v>
      </c>
      <c r="H907">
        <v>122.79419900000001</v>
      </c>
      <c r="I907" s="5">
        <v>4</v>
      </c>
      <c r="P907">
        <v>2</v>
      </c>
      <c r="Q907" t="str">
        <f t="shared" si="15"/>
        <v>24</v>
      </c>
    </row>
    <row r="908" spans="1:17" x14ac:dyDescent="0.25">
      <c r="A908">
        <v>907</v>
      </c>
      <c r="F908">
        <v>123.01451299999999</v>
      </c>
      <c r="G908" s="2">
        <v>3</v>
      </c>
      <c r="H908">
        <v>122.682005</v>
      </c>
      <c r="I908" s="5">
        <v>4</v>
      </c>
      <c r="P908">
        <v>2</v>
      </c>
      <c r="Q908" t="str">
        <f t="shared" si="15"/>
        <v>34</v>
      </c>
    </row>
    <row r="909" spans="1:17" x14ac:dyDescent="0.25">
      <c r="A909">
        <v>908</v>
      </c>
      <c r="F909">
        <v>123.008016</v>
      </c>
      <c r="G909" s="2">
        <v>3</v>
      </c>
      <c r="H909">
        <v>122.62248400000001</v>
      </c>
      <c r="I909" s="5">
        <v>4</v>
      </c>
      <c r="P909">
        <v>2</v>
      </c>
      <c r="Q909" t="str">
        <f t="shared" si="15"/>
        <v>34</v>
      </c>
    </row>
    <row r="910" spans="1:17" x14ac:dyDescent="0.25">
      <c r="A910">
        <v>909</v>
      </c>
      <c r="F910">
        <v>123.03899200000001</v>
      </c>
      <c r="G910" s="2">
        <v>3</v>
      </c>
      <c r="H910">
        <v>122.62320500000001</v>
      </c>
      <c r="I910" s="5">
        <v>4</v>
      </c>
      <c r="P910">
        <v>2</v>
      </c>
      <c r="Q910" t="str">
        <f t="shared" si="15"/>
        <v>34</v>
      </c>
    </row>
    <row r="911" spans="1:17" x14ac:dyDescent="0.25">
      <c r="A911">
        <v>910</v>
      </c>
      <c r="F911">
        <v>123.098669</v>
      </c>
      <c r="G911" s="2">
        <v>3</v>
      </c>
      <c r="H911">
        <v>122.64113800000001</v>
      </c>
      <c r="I911" s="5">
        <v>4</v>
      </c>
      <c r="P911">
        <v>2</v>
      </c>
      <c r="Q911" t="str">
        <f t="shared" si="15"/>
        <v>34</v>
      </c>
    </row>
    <row r="912" spans="1:17" x14ac:dyDescent="0.25">
      <c r="A912">
        <v>911</v>
      </c>
      <c r="F912">
        <v>123.13386700000001</v>
      </c>
      <c r="G912" s="2">
        <v>3</v>
      </c>
      <c r="H912">
        <v>122.660104</v>
      </c>
      <c r="I912" s="5">
        <v>4</v>
      </c>
      <c r="P912">
        <v>2</v>
      </c>
      <c r="Q912" t="str">
        <f t="shared" si="15"/>
        <v>34</v>
      </c>
    </row>
    <row r="913" spans="1:17" x14ac:dyDescent="0.25">
      <c r="A913">
        <v>912</v>
      </c>
      <c r="F913">
        <v>123.01451299999999</v>
      </c>
      <c r="G913" s="2">
        <v>3</v>
      </c>
      <c r="H913">
        <v>122.637426</v>
      </c>
      <c r="I913" s="5">
        <v>4</v>
      </c>
      <c r="P913">
        <v>2</v>
      </c>
      <c r="Q913" t="str">
        <f t="shared" si="15"/>
        <v>34</v>
      </c>
    </row>
    <row r="914" spans="1:17" x14ac:dyDescent="0.25">
      <c r="A914">
        <v>913</v>
      </c>
      <c r="F914">
        <v>123.01451299999999</v>
      </c>
      <c r="G914" s="2">
        <v>3</v>
      </c>
      <c r="H914">
        <v>122.56053700000001</v>
      </c>
      <c r="I914" s="5">
        <v>4</v>
      </c>
      <c r="P914">
        <v>2</v>
      </c>
      <c r="Q914" t="str">
        <f t="shared" si="15"/>
        <v>34</v>
      </c>
    </row>
    <row r="915" spans="1:17" x14ac:dyDescent="0.25">
      <c r="A915">
        <v>914</v>
      </c>
      <c r="H915">
        <v>122.682005</v>
      </c>
      <c r="I915" s="5">
        <v>4</v>
      </c>
      <c r="P915">
        <v>1</v>
      </c>
      <c r="Q915" t="str">
        <f t="shared" si="15"/>
        <v>4</v>
      </c>
    </row>
    <row r="916" spans="1:17" x14ac:dyDescent="0.25">
      <c r="A916">
        <v>915</v>
      </c>
      <c r="P916">
        <v>0</v>
      </c>
      <c r="Q916" t="str">
        <f t="shared" si="15"/>
        <v/>
      </c>
    </row>
    <row r="917" spans="1:17" x14ac:dyDescent="0.25">
      <c r="A917">
        <v>916</v>
      </c>
      <c r="P917">
        <v>0</v>
      </c>
      <c r="Q917" t="str">
        <f t="shared" si="15"/>
        <v/>
      </c>
    </row>
    <row r="918" spans="1:17" x14ac:dyDescent="0.25">
      <c r="A918">
        <v>917</v>
      </c>
      <c r="P918">
        <v>0</v>
      </c>
      <c r="Q918" t="str">
        <f t="shared" si="15"/>
        <v/>
      </c>
    </row>
    <row r="919" spans="1:17" x14ac:dyDescent="0.25">
      <c r="A919">
        <v>918</v>
      </c>
      <c r="B919">
        <v>98.29218800000001</v>
      </c>
      <c r="C919" s="4">
        <v>1</v>
      </c>
      <c r="P919">
        <v>1</v>
      </c>
      <c r="Q919" t="str">
        <f t="shared" si="15"/>
        <v>1</v>
      </c>
    </row>
    <row r="920" spans="1:17" x14ac:dyDescent="0.25">
      <c r="A920">
        <v>919</v>
      </c>
      <c r="B920">
        <v>98.220811000000012</v>
      </c>
      <c r="C920" s="4">
        <v>1</v>
      </c>
      <c r="P920">
        <v>1</v>
      </c>
      <c r="Q920" t="str">
        <f t="shared" si="15"/>
        <v>1</v>
      </c>
    </row>
    <row r="921" spans="1:17" x14ac:dyDescent="0.25">
      <c r="A921">
        <v>920</v>
      </c>
      <c r="B921">
        <v>98.241014000000007</v>
      </c>
      <c r="C921" s="4">
        <v>1</v>
      </c>
      <c r="P921">
        <v>1</v>
      </c>
      <c r="Q921" t="str">
        <f t="shared" si="15"/>
        <v>1</v>
      </c>
    </row>
    <row r="922" spans="1:17" x14ac:dyDescent="0.25">
      <c r="A922">
        <v>921</v>
      </c>
      <c r="B922">
        <v>98.23864300000001</v>
      </c>
      <c r="C922" s="4">
        <v>1</v>
      </c>
      <c r="D922">
        <v>93.270161999999999</v>
      </c>
      <c r="E922" s="3">
        <v>2</v>
      </c>
      <c r="P922">
        <v>2</v>
      </c>
      <c r="Q922" t="str">
        <f t="shared" si="15"/>
        <v>12</v>
      </c>
    </row>
    <row r="923" spans="1:17" x14ac:dyDescent="0.25">
      <c r="A923">
        <v>922</v>
      </c>
      <c r="B923">
        <v>98.223133000000004</v>
      </c>
      <c r="C923" s="4">
        <v>1</v>
      </c>
      <c r="D923">
        <v>93.251300000000015</v>
      </c>
      <c r="E923" s="3">
        <v>2</v>
      </c>
      <c r="P923">
        <v>2</v>
      </c>
      <c r="Q923" t="str">
        <f t="shared" si="15"/>
        <v>12</v>
      </c>
    </row>
    <row r="924" spans="1:17" x14ac:dyDescent="0.25">
      <c r="A924">
        <v>923</v>
      </c>
      <c r="B924">
        <v>98.239004000000008</v>
      </c>
      <c r="C924" s="4">
        <v>1</v>
      </c>
      <c r="D924">
        <v>93.247591</v>
      </c>
      <c r="E924" s="3">
        <v>2</v>
      </c>
      <c r="P924">
        <v>2</v>
      </c>
      <c r="Q924" t="str">
        <f t="shared" si="15"/>
        <v>12</v>
      </c>
    </row>
    <row r="925" spans="1:17" x14ac:dyDescent="0.25">
      <c r="A925">
        <v>924</v>
      </c>
      <c r="B925">
        <v>98.224266</v>
      </c>
      <c r="C925" s="4">
        <v>1</v>
      </c>
      <c r="D925">
        <v>93.247488000000004</v>
      </c>
      <c r="E925" s="3">
        <v>2</v>
      </c>
      <c r="P925">
        <v>2</v>
      </c>
      <c r="Q925" t="str">
        <f t="shared" si="15"/>
        <v>12</v>
      </c>
    </row>
    <row r="926" spans="1:17" x14ac:dyDescent="0.25">
      <c r="A926">
        <v>925</v>
      </c>
      <c r="B926">
        <v>98.29218800000001</v>
      </c>
      <c r="C926" s="4">
        <v>1</v>
      </c>
      <c r="D926">
        <v>93.198373000000004</v>
      </c>
      <c r="E926" s="3">
        <v>2</v>
      </c>
      <c r="P926">
        <v>2</v>
      </c>
      <c r="Q926" t="str">
        <f t="shared" si="15"/>
        <v>12</v>
      </c>
    </row>
    <row r="927" spans="1:17" x14ac:dyDescent="0.25">
      <c r="A927">
        <v>926</v>
      </c>
      <c r="D927">
        <v>93.296239000000014</v>
      </c>
      <c r="E927" s="3">
        <v>2</v>
      </c>
      <c r="P927">
        <v>1</v>
      </c>
      <c r="Q927" t="str">
        <f t="shared" si="15"/>
        <v>2</v>
      </c>
    </row>
    <row r="928" spans="1:17" x14ac:dyDescent="0.25">
      <c r="A928">
        <v>927</v>
      </c>
      <c r="D928">
        <v>93.267845000000008</v>
      </c>
      <c r="E928" s="3">
        <v>2</v>
      </c>
      <c r="P928">
        <v>1</v>
      </c>
      <c r="Q928" t="str">
        <f t="shared" si="15"/>
        <v>2</v>
      </c>
    </row>
    <row r="929" spans="1:17" x14ac:dyDescent="0.25">
      <c r="A929">
        <v>928</v>
      </c>
      <c r="D929">
        <v>93.270161999999999</v>
      </c>
      <c r="E929" s="3">
        <v>2</v>
      </c>
      <c r="P929">
        <v>1</v>
      </c>
      <c r="Q929" t="str">
        <f t="shared" si="15"/>
        <v>2</v>
      </c>
    </row>
    <row r="930" spans="1:17" x14ac:dyDescent="0.25">
      <c r="A930">
        <v>929</v>
      </c>
      <c r="D930">
        <v>93.270161999999999</v>
      </c>
      <c r="E930" s="3">
        <v>2</v>
      </c>
      <c r="F930">
        <v>91.940239000000005</v>
      </c>
      <c r="G930" s="2">
        <v>3</v>
      </c>
      <c r="P930">
        <v>2</v>
      </c>
      <c r="Q930" t="str">
        <f t="shared" si="15"/>
        <v>23</v>
      </c>
    </row>
    <row r="931" spans="1:17" x14ac:dyDescent="0.25">
      <c r="A931">
        <v>930</v>
      </c>
      <c r="F931">
        <v>91.971830000000011</v>
      </c>
      <c r="G931" s="2">
        <v>3</v>
      </c>
      <c r="H931">
        <v>91.893343000000016</v>
      </c>
      <c r="I931" s="5">
        <v>4</v>
      </c>
      <c r="P931">
        <v>2</v>
      </c>
      <c r="Q931" t="str">
        <f t="shared" si="15"/>
        <v>34</v>
      </c>
    </row>
    <row r="932" spans="1:17" x14ac:dyDescent="0.25">
      <c r="A932">
        <v>931</v>
      </c>
      <c r="F932">
        <v>91.937094999999999</v>
      </c>
      <c r="G932" s="2">
        <v>3</v>
      </c>
      <c r="H932">
        <v>91.926790000000011</v>
      </c>
      <c r="I932" s="5">
        <v>4</v>
      </c>
      <c r="P932">
        <v>2</v>
      </c>
      <c r="Q932" t="str">
        <f t="shared" si="15"/>
        <v>34</v>
      </c>
    </row>
    <row r="933" spans="1:17" x14ac:dyDescent="0.25">
      <c r="A933">
        <v>932</v>
      </c>
      <c r="F933">
        <v>91.963533000000012</v>
      </c>
      <c r="G933" s="2">
        <v>3</v>
      </c>
      <c r="H933">
        <v>91.918801999999999</v>
      </c>
      <c r="I933" s="5">
        <v>4</v>
      </c>
      <c r="P933">
        <v>2</v>
      </c>
      <c r="Q933" t="str">
        <f t="shared" si="15"/>
        <v>34</v>
      </c>
    </row>
    <row r="934" spans="1:17" x14ac:dyDescent="0.25">
      <c r="A934">
        <v>933</v>
      </c>
      <c r="F934">
        <v>91.937303000000014</v>
      </c>
      <c r="G934" s="2">
        <v>3</v>
      </c>
      <c r="H934">
        <v>91.905660000000012</v>
      </c>
      <c r="I934" s="5">
        <v>4</v>
      </c>
      <c r="P934">
        <v>2</v>
      </c>
      <c r="Q934" t="str">
        <f t="shared" si="15"/>
        <v>34</v>
      </c>
    </row>
    <row r="935" spans="1:17" x14ac:dyDescent="0.25">
      <c r="A935">
        <v>934</v>
      </c>
      <c r="F935">
        <v>91.880458000000004</v>
      </c>
      <c r="G935" s="2">
        <v>3</v>
      </c>
      <c r="H935">
        <v>91.906536000000003</v>
      </c>
      <c r="I935" s="5">
        <v>4</v>
      </c>
      <c r="P935">
        <v>2</v>
      </c>
      <c r="Q935" t="str">
        <f t="shared" si="15"/>
        <v>34</v>
      </c>
    </row>
    <row r="936" spans="1:17" x14ac:dyDescent="0.25">
      <c r="A936">
        <v>935</v>
      </c>
      <c r="F936">
        <v>91.849125000000015</v>
      </c>
      <c r="G936" s="2">
        <v>3</v>
      </c>
      <c r="H936">
        <v>91.900764000000009</v>
      </c>
      <c r="I936" s="5">
        <v>4</v>
      </c>
      <c r="P936">
        <v>2</v>
      </c>
      <c r="Q936" t="str">
        <f t="shared" si="15"/>
        <v>34</v>
      </c>
    </row>
    <row r="937" spans="1:17" x14ac:dyDescent="0.25">
      <c r="A937">
        <v>936</v>
      </c>
      <c r="F937">
        <v>91.940239000000005</v>
      </c>
      <c r="G937" s="2">
        <v>3</v>
      </c>
      <c r="H937">
        <v>91.852937000000011</v>
      </c>
      <c r="I937" s="5">
        <v>4</v>
      </c>
      <c r="P937">
        <v>2</v>
      </c>
      <c r="Q937" t="str">
        <f t="shared" si="15"/>
        <v>34</v>
      </c>
    </row>
    <row r="938" spans="1:17" x14ac:dyDescent="0.25">
      <c r="A938">
        <v>937</v>
      </c>
      <c r="H938">
        <v>91.893343000000016</v>
      </c>
      <c r="I938" s="5">
        <v>4</v>
      </c>
      <c r="P938">
        <v>1</v>
      </c>
      <c r="Q938" t="str">
        <f t="shared" si="15"/>
        <v>4</v>
      </c>
    </row>
    <row r="939" spans="1:17" x14ac:dyDescent="0.25">
      <c r="A939">
        <v>938</v>
      </c>
      <c r="B939">
        <v>75.688539000000006</v>
      </c>
      <c r="C939" s="4">
        <v>1</v>
      </c>
      <c r="P939">
        <v>1</v>
      </c>
      <c r="Q939" t="str">
        <f t="shared" si="15"/>
        <v>1</v>
      </c>
    </row>
    <row r="940" spans="1:17" x14ac:dyDescent="0.25">
      <c r="A940">
        <v>939</v>
      </c>
      <c r="B940">
        <v>75.71224500000001</v>
      </c>
      <c r="C940" s="4">
        <v>1</v>
      </c>
      <c r="P940">
        <v>1</v>
      </c>
      <c r="Q940" t="str">
        <f t="shared" si="15"/>
        <v>1</v>
      </c>
    </row>
    <row r="941" spans="1:17" x14ac:dyDescent="0.25">
      <c r="A941">
        <v>940</v>
      </c>
      <c r="B941">
        <v>75.67323300000001</v>
      </c>
      <c r="C941" s="4">
        <v>1</v>
      </c>
      <c r="P941">
        <v>1</v>
      </c>
      <c r="Q941" t="str">
        <f t="shared" si="15"/>
        <v>1</v>
      </c>
    </row>
    <row r="942" spans="1:17" x14ac:dyDescent="0.25">
      <c r="A942">
        <v>941</v>
      </c>
      <c r="B942">
        <v>75.668131000000002</v>
      </c>
      <c r="C942" s="4">
        <v>1</v>
      </c>
      <c r="P942">
        <v>1</v>
      </c>
      <c r="Q942" t="str">
        <f t="shared" si="15"/>
        <v>1</v>
      </c>
    </row>
    <row r="943" spans="1:17" x14ac:dyDescent="0.25">
      <c r="A943">
        <v>942</v>
      </c>
      <c r="B943">
        <v>75.68714700000001</v>
      </c>
      <c r="C943" s="4">
        <v>1</v>
      </c>
      <c r="P943">
        <v>1</v>
      </c>
      <c r="Q943" t="str">
        <f t="shared" si="15"/>
        <v>1</v>
      </c>
    </row>
    <row r="944" spans="1:17" x14ac:dyDescent="0.25">
      <c r="A944">
        <v>943</v>
      </c>
      <c r="B944">
        <v>75.656690000000012</v>
      </c>
      <c r="C944" s="4">
        <v>1</v>
      </c>
      <c r="D944">
        <v>71.022366000000005</v>
      </c>
      <c r="E944" s="3">
        <v>2</v>
      </c>
      <c r="P944">
        <v>2</v>
      </c>
      <c r="Q944" t="str">
        <f t="shared" si="15"/>
        <v>12</v>
      </c>
    </row>
    <row r="945" spans="1:17" x14ac:dyDescent="0.25">
      <c r="A945">
        <v>944</v>
      </c>
      <c r="B945">
        <v>75.585313000000014</v>
      </c>
      <c r="C945" s="4">
        <v>1</v>
      </c>
      <c r="D945">
        <v>71.000566000000006</v>
      </c>
      <c r="E945" s="3">
        <v>2</v>
      </c>
      <c r="P945">
        <v>2</v>
      </c>
      <c r="Q945" t="str">
        <f t="shared" si="15"/>
        <v>12</v>
      </c>
    </row>
    <row r="946" spans="1:17" x14ac:dyDescent="0.25">
      <c r="A946">
        <v>945</v>
      </c>
      <c r="B946">
        <v>75.688539000000006</v>
      </c>
      <c r="C946" s="4">
        <v>1</v>
      </c>
      <c r="D946">
        <v>71.018810000000002</v>
      </c>
      <c r="E946" s="3">
        <v>2</v>
      </c>
      <c r="P946">
        <v>2</v>
      </c>
      <c r="Q946" t="str">
        <f t="shared" si="15"/>
        <v>12</v>
      </c>
    </row>
    <row r="947" spans="1:17" x14ac:dyDescent="0.25">
      <c r="A947">
        <v>946</v>
      </c>
      <c r="D947">
        <v>71.030096</v>
      </c>
      <c r="E947" s="3">
        <v>2</v>
      </c>
      <c r="P947">
        <v>1</v>
      </c>
      <c r="Q947" t="str">
        <f t="shared" si="15"/>
        <v>2</v>
      </c>
    </row>
    <row r="948" spans="1:17" x14ac:dyDescent="0.25">
      <c r="A948">
        <v>947</v>
      </c>
      <c r="D948">
        <v>71.015151000000003</v>
      </c>
      <c r="E948" s="3">
        <v>2</v>
      </c>
      <c r="P948">
        <v>1</v>
      </c>
      <c r="Q948" t="str">
        <f t="shared" si="15"/>
        <v>2</v>
      </c>
    </row>
    <row r="949" spans="1:17" x14ac:dyDescent="0.25">
      <c r="A949">
        <v>948</v>
      </c>
      <c r="D949">
        <v>71.046536000000003</v>
      </c>
      <c r="E949" s="3">
        <v>2</v>
      </c>
      <c r="P949">
        <v>1</v>
      </c>
      <c r="Q949" t="str">
        <f t="shared" si="15"/>
        <v>2</v>
      </c>
    </row>
    <row r="950" spans="1:17" x14ac:dyDescent="0.25">
      <c r="A950">
        <v>949</v>
      </c>
      <c r="D950">
        <v>71.05168900000001</v>
      </c>
      <c r="E950" s="3">
        <v>2</v>
      </c>
      <c r="P950">
        <v>1</v>
      </c>
      <c r="Q950" t="str">
        <f t="shared" si="15"/>
        <v>2</v>
      </c>
    </row>
    <row r="951" spans="1:17" x14ac:dyDescent="0.25">
      <c r="A951">
        <v>950</v>
      </c>
      <c r="D951">
        <v>71.022366000000005</v>
      </c>
      <c r="E951" s="3">
        <v>2</v>
      </c>
      <c r="F951">
        <v>68.895835000000005</v>
      </c>
      <c r="G951" s="2">
        <v>3</v>
      </c>
      <c r="P951">
        <v>2</v>
      </c>
      <c r="Q951" t="str">
        <f t="shared" si="15"/>
        <v>23</v>
      </c>
    </row>
    <row r="952" spans="1:17" x14ac:dyDescent="0.25">
      <c r="A952">
        <v>951</v>
      </c>
      <c r="F952">
        <v>68.908366999999998</v>
      </c>
      <c r="G952" s="2">
        <v>3</v>
      </c>
      <c r="P952">
        <v>1</v>
      </c>
      <c r="Q952" t="str">
        <f t="shared" si="15"/>
        <v>3</v>
      </c>
    </row>
    <row r="953" spans="1:17" x14ac:dyDescent="0.25">
      <c r="A953">
        <v>952</v>
      </c>
      <c r="F953">
        <v>68.947311000000013</v>
      </c>
      <c r="G953" s="2">
        <v>3</v>
      </c>
      <c r="H953">
        <v>67.861259000000018</v>
      </c>
      <c r="I953" s="5">
        <v>4</v>
      </c>
      <c r="P953">
        <v>2</v>
      </c>
      <c r="Q953" t="str">
        <f t="shared" si="15"/>
        <v>34</v>
      </c>
    </row>
    <row r="954" spans="1:17" x14ac:dyDescent="0.25">
      <c r="A954">
        <v>953</v>
      </c>
      <c r="F954">
        <v>68.899944000000005</v>
      </c>
      <c r="G954" s="2">
        <v>3</v>
      </c>
      <c r="H954">
        <v>67.875106000000017</v>
      </c>
      <c r="I954" s="5">
        <v>4</v>
      </c>
      <c r="P954">
        <v>2</v>
      </c>
      <c r="Q954" t="str">
        <f t="shared" si="15"/>
        <v>34</v>
      </c>
    </row>
    <row r="955" spans="1:17" x14ac:dyDescent="0.25">
      <c r="A955">
        <v>954</v>
      </c>
      <c r="F955">
        <v>68.925842000000017</v>
      </c>
      <c r="G955" s="2">
        <v>3</v>
      </c>
      <c r="H955">
        <v>67.878105000000005</v>
      </c>
      <c r="I955" s="5">
        <v>4</v>
      </c>
      <c r="P955">
        <v>2</v>
      </c>
      <c r="Q955" t="str">
        <f t="shared" si="15"/>
        <v>34</v>
      </c>
    </row>
    <row r="956" spans="1:17" x14ac:dyDescent="0.25">
      <c r="A956">
        <v>955</v>
      </c>
      <c r="F956">
        <v>68.902679000000006</v>
      </c>
      <c r="G956" s="2">
        <v>3</v>
      </c>
      <c r="H956">
        <v>67.886947000000006</v>
      </c>
      <c r="I956" s="5">
        <v>4</v>
      </c>
      <c r="P956">
        <v>2</v>
      </c>
      <c r="Q956" t="str">
        <f t="shared" si="15"/>
        <v>34</v>
      </c>
    </row>
    <row r="957" spans="1:17" x14ac:dyDescent="0.25">
      <c r="A957">
        <v>956</v>
      </c>
      <c r="F957">
        <v>68.897315000000006</v>
      </c>
      <c r="G957" s="2">
        <v>3</v>
      </c>
      <c r="H957">
        <v>67.882526000000013</v>
      </c>
      <c r="I957" s="5">
        <v>4</v>
      </c>
      <c r="P957">
        <v>2</v>
      </c>
      <c r="Q957" t="str">
        <f t="shared" si="15"/>
        <v>34</v>
      </c>
    </row>
    <row r="958" spans="1:17" x14ac:dyDescent="0.25">
      <c r="A958">
        <v>957</v>
      </c>
      <c r="F958">
        <v>68.844947000000005</v>
      </c>
      <c r="G958" s="2">
        <v>3</v>
      </c>
      <c r="H958">
        <v>67.925628000000017</v>
      </c>
      <c r="I958" s="5">
        <v>4</v>
      </c>
      <c r="P958">
        <v>2</v>
      </c>
      <c r="Q958" t="str">
        <f t="shared" si="15"/>
        <v>34</v>
      </c>
    </row>
    <row r="959" spans="1:17" x14ac:dyDescent="0.25">
      <c r="A959">
        <v>958</v>
      </c>
      <c r="B959">
        <v>53.22304900000001</v>
      </c>
      <c r="C959" s="4">
        <v>1</v>
      </c>
      <c r="F959">
        <v>68.908366999999998</v>
      </c>
      <c r="G959" s="2">
        <v>3</v>
      </c>
      <c r="H959">
        <v>67.970890000000011</v>
      </c>
      <c r="I959" s="5">
        <v>4</v>
      </c>
      <c r="P959">
        <v>3</v>
      </c>
      <c r="Q959" t="str">
        <f t="shared" si="15"/>
        <v>134</v>
      </c>
    </row>
    <row r="960" spans="1:17" x14ac:dyDescent="0.25">
      <c r="A960">
        <v>959</v>
      </c>
      <c r="B960">
        <v>53.169578000000008</v>
      </c>
      <c r="C960" s="4">
        <v>1</v>
      </c>
      <c r="H960">
        <v>68.015838000000002</v>
      </c>
      <c r="I960" s="5">
        <v>4</v>
      </c>
      <c r="P960">
        <v>2</v>
      </c>
      <c r="Q960" t="str">
        <f t="shared" si="15"/>
        <v>14</v>
      </c>
    </row>
    <row r="961" spans="1:17" x14ac:dyDescent="0.25">
      <c r="A961">
        <v>960</v>
      </c>
      <c r="B961">
        <v>53.21694500000001</v>
      </c>
      <c r="C961" s="4">
        <v>1</v>
      </c>
      <c r="H961">
        <v>67.901260000000008</v>
      </c>
      <c r="I961" s="5">
        <v>4</v>
      </c>
      <c r="P961">
        <v>2</v>
      </c>
      <c r="Q961" t="str">
        <f t="shared" si="15"/>
        <v>14</v>
      </c>
    </row>
    <row r="962" spans="1:17" x14ac:dyDescent="0.25">
      <c r="A962">
        <v>961</v>
      </c>
      <c r="B962">
        <v>53.213314000000011</v>
      </c>
      <c r="C962" s="4">
        <v>1</v>
      </c>
      <c r="P962">
        <v>1</v>
      </c>
      <c r="Q962" t="str">
        <f t="shared" ref="Q962:Q1005" si="16">CONCATENATE(C962,E962,G962,I962)</f>
        <v>1</v>
      </c>
    </row>
    <row r="963" spans="1:17" x14ac:dyDescent="0.25">
      <c r="A963">
        <v>962</v>
      </c>
      <c r="B963">
        <v>53.14268400000001</v>
      </c>
      <c r="C963" s="4">
        <v>1</v>
      </c>
      <c r="P963">
        <v>1</v>
      </c>
      <c r="Q963" t="str">
        <f t="shared" si="16"/>
        <v>1</v>
      </c>
    </row>
    <row r="964" spans="1:17" x14ac:dyDescent="0.25">
      <c r="A964">
        <v>963</v>
      </c>
      <c r="B964">
        <v>53.124683000000012</v>
      </c>
      <c r="C964" s="4">
        <v>1</v>
      </c>
      <c r="P964">
        <v>1</v>
      </c>
      <c r="Q964" t="str">
        <f t="shared" si="16"/>
        <v>1</v>
      </c>
    </row>
    <row r="965" spans="1:17" x14ac:dyDescent="0.25">
      <c r="A965">
        <v>964</v>
      </c>
      <c r="B965">
        <v>53.115421000000005</v>
      </c>
      <c r="C965" s="4">
        <v>1</v>
      </c>
      <c r="D965">
        <v>46.582527000000006</v>
      </c>
      <c r="E965" s="3">
        <v>2</v>
      </c>
      <c r="P965">
        <v>2</v>
      </c>
      <c r="Q965" t="str">
        <f t="shared" si="16"/>
        <v>12</v>
      </c>
    </row>
    <row r="966" spans="1:17" x14ac:dyDescent="0.25">
      <c r="A966">
        <v>965</v>
      </c>
      <c r="B966">
        <v>53.123630000000006</v>
      </c>
      <c r="C966" s="4">
        <v>1</v>
      </c>
      <c r="D966">
        <v>46.556526000000005</v>
      </c>
      <c r="E966" s="3">
        <v>2</v>
      </c>
      <c r="P966">
        <v>2</v>
      </c>
      <c r="Q966" t="str">
        <f t="shared" si="16"/>
        <v>12</v>
      </c>
    </row>
    <row r="967" spans="1:17" x14ac:dyDescent="0.25">
      <c r="A967">
        <v>966</v>
      </c>
      <c r="B967">
        <v>53.22304900000001</v>
      </c>
      <c r="C967" s="4">
        <v>1</v>
      </c>
      <c r="D967">
        <v>46.54720600000001</v>
      </c>
      <c r="E967" s="3">
        <v>2</v>
      </c>
      <c r="P967">
        <v>2</v>
      </c>
      <c r="Q967" t="str">
        <f t="shared" si="16"/>
        <v>12</v>
      </c>
    </row>
    <row r="968" spans="1:17" x14ac:dyDescent="0.25">
      <c r="A968">
        <v>967</v>
      </c>
      <c r="D968">
        <v>46.536102000000007</v>
      </c>
      <c r="E968" s="3">
        <v>2</v>
      </c>
      <c r="P968">
        <v>1</v>
      </c>
      <c r="Q968" t="str">
        <f t="shared" si="16"/>
        <v>2</v>
      </c>
    </row>
    <row r="969" spans="1:17" x14ac:dyDescent="0.25">
      <c r="A969">
        <v>968</v>
      </c>
      <c r="D969">
        <v>46.548683000000011</v>
      </c>
      <c r="E969" s="3">
        <v>2</v>
      </c>
      <c r="P969">
        <v>1</v>
      </c>
      <c r="Q969" t="str">
        <f t="shared" si="16"/>
        <v>2</v>
      </c>
    </row>
    <row r="970" spans="1:17" x14ac:dyDescent="0.25">
      <c r="A970">
        <v>969</v>
      </c>
      <c r="D970">
        <v>46.567050000000009</v>
      </c>
      <c r="E970" s="3">
        <v>2</v>
      </c>
      <c r="P970">
        <v>1</v>
      </c>
      <c r="Q970" t="str">
        <f t="shared" si="16"/>
        <v>2</v>
      </c>
    </row>
    <row r="971" spans="1:17" x14ac:dyDescent="0.25">
      <c r="A971">
        <v>970</v>
      </c>
      <c r="D971">
        <v>46.53768500000001</v>
      </c>
      <c r="E971" s="3">
        <v>2</v>
      </c>
      <c r="P971">
        <v>1</v>
      </c>
      <c r="Q971" t="str">
        <f t="shared" si="16"/>
        <v>2</v>
      </c>
    </row>
    <row r="972" spans="1:17" x14ac:dyDescent="0.25">
      <c r="A972">
        <v>971</v>
      </c>
      <c r="D972">
        <v>46.522945000000007</v>
      </c>
      <c r="E972" s="3">
        <v>2</v>
      </c>
      <c r="F972">
        <v>48.280788000000008</v>
      </c>
      <c r="G972" s="2">
        <v>3</v>
      </c>
      <c r="P972">
        <v>2</v>
      </c>
      <c r="Q972" t="str">
        <f t="shared" si="16"/>
        <v>23</v>
      </c>
    </row>
    <row r="973" spans="1:17" x14ac:dyDescent="0.25">
      <c r="A973">
        <v>972</v>
      </c>
      <c r="D973">
        <v>46.583999000000006</v>
      </c>
      <c r="E973" s="3">
        <v>2</v>
      </c>
      <c r="F973">
        <v>48.29315900000001</v>
      </c>
      <c r="G973" s="2">
        <v>3</v>
      </c>
      <c r="P973">
        <v>2</v>
      </c>
      <c r="Q973" t="str">
        <f t="shared" si="16"/>
        <v>23</v>
      </c>
    </row>
    <row r="974" spans="1:17" x14ac:dyDescent="0.25">
      <c r="A974">
        <v>973</v>
      </c>
      <c r="D974">
        <v>46.582527000000006</v>
      </c>
      <c r="E974" s="3">
        <v>2</v>
      </c>
      <c r="F974">
        <v>48.290103000000009</v>
      </c>
      <c r="G974" s="2">
        <v>3</v>
      </c>
      <c r="H974">
        <v>46.871627000000011</v>
      </c>
      <c r="I974" s="5">
        <v>4</v>
      </c>
      <c r="P974">
        <v>3</v>
      </c>
      <c r="Q974" t="str">
        <f t="shared" si="16"/>
        <v>234</v>
      </c>
    </row>
    <row r="975" spans="1:17" x14ac:dyDescent="0.25">
      <c r="A975">
        <v>974</v>
      </c>
      <c r="F975">
        <v>48.31510500000001</v>
      </c>
      <c r="G975" s="2">
        <v>3</v>
      </c>
      <c r="H975">
        <v>46.871627000000011</v>
      </c>
      <c r="I975" s="5">
        <v>4</v>
      </c>
      <c r="P975">
        <v>2</v>
      </c>
      <c r="Q975" t="str">
        <f t="shared" si="16"/>
        <v>34</v>
      </c>
    </row>
    <row r="976" spans="1:17" x14ac:dyDescent="0.25">
      <c r="A976">
        <v>975</v>
      </c>
      <c r="F976">
        <v>48.283420000000007</v>
      </c>
      <c r="G976" s="2">
        <v>3</v>
      </c>
      <c r="H976">
        <v>46.813629000000006</v>
      </c>
      <c r="I976" s="5">
        <v>4</v>
      </c>
      <c r="P976">
        <v>2</v>
      </c>
      <c r="Q976" t="str">
        <f t="shared" si="16"/>
        <v>34</v>
      </c>
    </row>
    <row r="977" spans="1:17" x14ac:dyDescent="0.25">
      <c r="A977">
        <v>976</v>
      </c>
      <c r="F977">
        <v>48.217262000000005</v>
      </c>
      <c r="G977" s="2">
        <v>3</v>
      </c>
      <c r="H977">
        <v>46.803104000000012</v>
      </c>
      <c r="I977" s="5">
        <v>4</v>
      </c>
      <c r="P977">
        <v>2</v>
      </c>
      <c r="Q977" t="str">
        <f t="shared" si="16"/>
        <v>34</v>
      </c>
    </row>
    <row r="978" spans="1:17" x14ac:dyDescent="0.25">
      <c r="A978">
        <v>977</v>
      </c>
      <c r="F978">
        <v>48.233207000000007</v>
      </c>
      <c r="G978" s="2">
        <v>3</v>
      </c>
      <c r="H978">
        <v>46.811313000000006</v>
      </c>
      <c r="I978" s="5">
        <v>4</v>
      </c>
      <c r="P978">
        <v>2</v>
      </c>
      <c r="Q978" t="str">
        <f t="shared" si="16"/>
        <v>34</v>
      </c>
    </row>
    <row r="979" spans="1:17" x14ac:dyDescent="0.25">
      <c r="A979">
        <v>978</v>
      </c>
      <c r="B979">
        <v>33.287368000000008</v>
      </c>
      <c r="C979" s="4">
        <v>1</v>
      </c>
      <c r="F979">
        <v>48.22084000000001</v>
      </c>
      <c r="G979" s="2">
        <v>3</v>
      </c>
      <c r="H979">
        <v>46.78841700000001</v>
      </c>
      <c r="I979" s="5">
        <v>4</v>
      </c>
      <c r="P979">
        <v>3</v>
      </c>
      <c r="Q979" t="str">
        <f t="shared" si="16"/>
        <v>134</v>
      </c>
    </row>
    <row r="980" spans="1:17" x14ac:dyDescent="0.25">
      <c r="A980">
        <v>979</v>
      </c>
      <c r="B980">
        <v>33.268211000000008</v>
      </c>
      <c r="C980" s="4">
        <v>1</v>
      </c>
      <c r="F980">
        <v>48.195686000000009</v>
      </c>
      <c r="G980" s="2">
        <v>3</v>
      </c>
      <c r="H980">
        <v>46.776313000000009</v>
      </c>
      <c r="I980" s="5">
        <v>4</v>
      </c>
      <c r="P980">
        <v>3</v>
      </c>
      <c r="Q980" t="str">
        <f t="shared" si="16"/>
        <v>134</v>
      </c>
    </row>
    <row r="981" spans="1:17" x14ac:dyDescent="0.25">
      <c r="A981">
        <v>980</v>
      </c>
      <c r="B981">
        <v>33.277208000000009</v>
      </c>
      <c r="C981" s="4">
        <v>1</v>
      </c>
      <c r="F981">
        <v>48.142368000000012</v>
      </c>
      <c r="G981" s="2">
        <v>3</v>
      </c>
      <c r="H981">
        <v>46.776050000000005</v>
      </c>
      <c r="I981" s="5">
        <v>4</v>
      </c>
      <c r="P981">
        <v>3</v>
      </c>
      <c r="Q981" t="str">
        <f t="shared" si="16"/>
        <v>134</v>
      </c>
    </row>
    <row r="982" spans="1:17" x14ac:dyDescent="0.25">
      <c r="A982">
        <v>981</v>
      </c>
      <c r="B982">
        <v>33.323316000000005</v>
      </c>
      <c r="C982" s="4">
        <v>1</v>
      </c>
      <c r="F982">
        <v>48.29315900000001</v>
      </c>
      <c r="G982" s="2">
        <v>3</v>
      </c>
      <c r="H982">
        <v>46.784633000000007</v>
      </c>
      <c r="I982" s="5">
        <v>4</v>
      </c>
      <c r="P982">
        <v>3</v>
      </c>
      <c r="Q982" t="str">
        <f t="shared" si="16"/>
        <v>134</v>
      </c>
    </row>
    <row r="983" spans="1:17" x14ac:dyDescent="0.25">
      <c r="A983">
        <v>982</v>
      </c>
      <c r="B983">
        <v>33.307157000000004</v>
      </c>
      <c r="C983" s="4">
        <v>1</v>
      </c>
      <c r="F983">
        <v>48.29315900000001</v>
      </c>
      <c r="G983" s="2">
        <v>3</v>
      </c>
      <c r="H983">
        <v>46.791576000000006</v>
      </c>
      <c r="I983" s="5">
        <v>4</v>
      </c>
      <c r="P983">
        <v>3</v>
      </c>
      <c r="Q983" t="str">
        <f t="shared" si="16"/>
        <v>134</v>
      </c>
    </row>
    <row r="984" spans="1:17" x14ac:dyDescent="0.25">
      <c r="A984">
        <v>983</v>
      </c>
      <c r="B984">
        <v>33.293842000000012</v>
      </c>
      <c r="C984" s="4">
        <v>1</v>
      </c>
      <c r="H984">
        <v>46.837104000000011</v>
      </c>
      <c r="I984" s="5">
        <v>4</v>
      </c>
      <c r="P984">
        <v>2</v>
      </c>
      <c r="Q984" t="str">
        <f t="shared" si="16"/>
        <v>14</v>
      </c>
    </row>
    <row r="985" spans="1:17" x14ac:dyDescent="0.25">
      <c r="A985">
        <v>984</v>
      </c>
      <c r="B985">
        <v>33.294263000000008</v>
      </c>
      <c r="C985" s="4">
        <v>1</v>
      </c>
      <c r="H985">
        <v>46.772945000000007</v>
      </c>
      <c r="I985" s="5">
        <v>4</v>
      </c>
      <c r="P985">
        <v>2</v>
      </c>
      <c r="Q985" t="str">
        <f t="shared" si="16"/>
        <v>14</v>
      </c>
    </row>
    <row r="986" spans="1:17" x14ac:dyDescent="0.25">
      <c r="A986">
        <v>985</v>
      </c>
      <c r="B986">
        <v>33.253208000000008</v>
      </c>
      <c r="C986" s="4">
        <v>1</v>
      </c>
      <c r="H986">
        <v>46.871627000000011</v>
      </c>
      <c r="I986" s="5">
        <v>4</v>
      </c>
      <c r="P986">
        <v>2</v>
      </c>
      <c r="Q986" t="str">
        <f t="shared" si="16"/>
        <v>14</v>
      </c>
    </row>
    <row r="987" spans="1:17" x14ac:dyDescent="0.25">
      <c r="A987">
        <v>986</v>
      </c>
      <c r="B987">
        <v>33.233526000000012</v>
      </c>
      <c r="C987" s="4">
        <v>1</v>
      </c>
      <c r="D987">
        <v>27.851526000000007</v>
      </c>
      <c r="E987" s="3">
        <v>2</v>
      </c>
      <c r="P987">
        <v>2</v>
      </c>
      <c r="Q987" t="str">
        <f t="shared" si="16"/>
        <v>12</v>
      </c>
    </row>
    <row r="988" spans="1:17" x14ac:dyDescent="0.25">
      <c r="A988">
        <v>987</v>
      </c>
      <c r="B988">
        <v>33.206790000000012</v>
      </c>
      <c r="C988" s="4">
        <v>1</v>
      </c>
      <c r="D988">
        <v>27.867052000000008</v>
      </c>
      <c r="E988" s="3">
        <v>2</v>
      </c>
      <c r="P988">
        <v>2</v>
      </c>
      <c r="Q988" t="str">
        <f t="shared" si="16"/>
        <v>12</v>
      </c>
    </row>
    <row r="989" spans="1:17" x14ac:dyDescent="0.25">
      <c r="A989">
        <v>988</v>
      </c>
      <c r="B989">
        <v>33.199050000000007</v>
      </c>
      <c r="C989" s="4">
        <v>1</v>
      </c>
      <c r="D989">
        <v>27.863262000000006</v>
      </c>
      <c r="E989" s="3">
        <v>2</v>
      </c>
      <c r="P989">
        <v>2</v>
      </c>
      <c r="Q989" t="str">
        <f t="shared" si="16"/>
        <v>12</v>
      </c>
    </row>
    <row r="990" spans="1:17" x14ac:dyDescent="0.25">
      <c r="A990">
        <v>989</v>
      </c>
      <c r="B990">
        <v>33.207632000000004</v>
      </c>
      <c r="C990" s="4">
        <v>1</v>
      </c>
      <c r="D990">
        <v>27.829999000000008</v>
      </c>
      <c r="E990" s="3">
        <v>2</v>
      </c>
      <c r="P990">
        <v>2</v>
      </c>
      <c r="Q990" t="str">
        <f t="shared" si="16"/>
        <v>12</v>
      </c>
    </row>
    <row r="991" spans="1:17" x14ac:dyDescent="0.25">
      <c r="A991">
        <v>990</v>
      </c>
      <c r="B991">
        <v>33.200840000000007</v>
      </c>
      <c r="C991" s="4">
        <v>1</v>
      </c>
      <c r="D991">
        <v>27.81510500000001</v>
      </c>
      <c r="E991" s="3">
        <v>2</v>
      </c>
      <c r="P991">
        <v>2</v>
      </c>
      <c r="Q991" t="str">
        <f t="shared" si="16"/>
        <v>12</v>
      </c>
    </row>
    <row r="992" spans="1:17" x14ac:dyDescent="0.25">
      <c r="A992">
        <v>991</v>
      </c>
      <c r="B992">
        <v>33.287368000000008</v>
      </c>
      <c r="C992" s="4">
        <v>1</v>
      </c>
      <c r="D992">
        <v>27.799631000000005</v>
      </c>
      <c r="E992" s="3">
        <v>2</v>
      </c>
      <c r="P992">
        <v>2</v>
      </c>
      <c r="Q992" t="str">
        <f t="shared" si="16"/>
        <v>12</v>
      </c>
    </row>
    <row r="993" spans="1:17" x14ac:dyDescent="0.25">
      <c r="A993">
        <v>992</v>
      </c>
      <c r="B993">
        <v>33.287368000000008</v>
      </c>
      <c r="C993" s="4">
        <v>1</v>
      </c>
      <c r="D993">
        <v>27.799104000000007</v>
      </c>
      <c r="E993" s="3">
        <v>2</v>
      </c>
      <c r="P993">
        <v>2</v>
      </c>
      <c r="Q993" t="str">
        <f t="shared" si="16"/>
        <v>12</v>
      </c>
    </row>
    <row r="994" spans="1:17" x14ac:dyDescent="0.25">
      <c r="A994">
        <v>993</v>
      </c>
      <c r="D994">
        <v>27.825840000000007</v>
      </c>
      <c r="E994" s="3">
        <v>2</v>
      </c>
      <c r="P994">
        <v>1</v>
      </c>
      <c r="Q994" t="str">
        <f t="shared" si="16"/>
        <v>2</v>
      </c>
    </row>
    <row r="995" spans="1:17" x14ac:dyDescent="0.25">
      <c r="A995">
        <v>994</v>
      </c>
      <c r="D995">
        <v>27.857366000000013</v>
      </c>
      <c r="E995" s="3">
        <v>2</v>
      </c>
      <c r="F995">
        <v>31.79194600000001</v>
      </c>
      <c r="G995" s="2">
        <v>3</v>
      </c>
      <c r="P995">
        <v>2</v>
      </c>
      <c r="Q995" t="str">
        <f t="shared" si="16"/>
        <v>23</v>
      </c>
    </row>
    <row r="996" spans="1:17" x14ac:dyDescent="0.25">
      <c r="A996">
        <v>995</v>
      </c>
      <c r="D996">
        <v>27.886316000000008</v>
      </c>
      <c r="E996" s="3">
        <v>2</v>
      </c>
      <c r="F996">
        <v>31.774999000000008</v>
      </c>
      <c r="G996" s="2">
        <v>3</v>
      </c>
      <c r="P996">
        <v>2</v>
      </c>
      <c r="Q996" t="str">
        <f t="shared" si="16"/>
        <v>23</v>
      </c>
    </row>
    <row r="997" spans="1:17" x14ac:dyDescent="0.25">
      <c r="A997">
        <v>996</v>
      </c>
      <c r="D997">
        <v>27.845788000000013</v>
      </c>
      <c r="E997" s="3">
        <v>2</v>
      </c>
      <c r="F997">
        <v>31.78068300000001</v>
      </c>
      <c r="G997" s="2">
        <v>3</v>
      </c>
      <c r="P997">
        <v>2</v>
      </c>
      <c r="Q997" t="str">
        <f t="shared" si="16"/>
        <v>23</v>
      </c>
    </row>
    <row r="998" spans="1:17" x14ac:dyDescent="0.25">
      <c r="A998">
        <v>997</v>
      </c>
      <c r="D998">
        <v>27.822683000000012</v>
      </c>
      <c r="E998" s="3">
        <v>2</v>
      </c>
      <c r="F998">
        <v>31.783735000000007</v>
      </c>
      <c r="G998" s="2">
        <v>3</v>
      </c>
      <c r="P998">
        <v>2</v>
      </c>
      <c r="Q998" t="str">
        <f t="shared" si="16"/>
        <v>23</v>
      </c>
    </row>
    <row r="999" spans="1:17" x14ac:dyDescent="0.25">
      <c r="A999">
        <v>998</v>
      </c>
      <c r="D999">
        <v>27.796106000000009</v>
      </c>
      <c r="E999" s="3">
        <v>2</v>
      </c>
      <c r="F999">
        <v>31.782209000000009</v>
      </c>
      <c r="G999" s="2">
        <v>3</v>
      </c>
      <c r="P999">
        <v>2</v>
      </c>
      <c r="Q999" t="str">
        <f t="shared" si="16"/>
        <v>23</v>
      </c>
    </row>
    <row r="1000" spans="1:17" x14ac:dyDescent="0.25">
      <c r="A1000">
        <v>999</v>
      </c>
      <c r="D1000">
        <v>27.781631000000004</v>
      </c>
      <c r="E1000" s="3">
        <v>2</v>
      </c>
      <c r="F1000">
        <v>31.780052000000012</v>
      </c>
      <c r="G1000" s="2">
        <v>3</v>
      </c>
      <c r="H1000">
        <v>29.665683000000008</v>
      </c>
      <c r="I1000" s="5">
        <v>4</v>
      </c>
      <c r="P1000">
        <v>3</v>
      </c>
      <c r="Q1000" t="str">
        <f t="shared" si="16"/>
        <v>234</v>
      </c>
    </row>
    <row r="1001" spans="1:17" x14ac:dyDescent="0.25">
      <c r="A1001">
        <v>1000</v>
      </c>
      <c r="D1001">
        <v>27.773946000000009</v>
      </c>
      <c r="E1001" s="3">
        <v>2</v>
      </c>
      <c r="F1001">
        <v>31.78426300000001</v>
      </c>
      <c r="G1001" s="2">
        <v>3</v>
      </c>
      <c r="H1001">
        <v>29.665683000000008</v>
      </c>
      <c r="I1001" s="5">
        <v>4</v>
      </c>
      <c r="P1001">
        <v>3</v>
      </c>
      <c r="Q1001" t="str">
        <f t="shared" si="16"/>
        <v>234</v>
      </c>
    </row>
    <row r="1002" spans="1:17" x14ac:dyDescent="0.25">
      <c r="A1002">
        <v>1001</v>
      </c>
      <c r="D1002">
        <v>27.851526000000007</v>
      </c>
      <c r="E1002" s="3">
        <v>2</v>
      </c>
      <c r="F1002">
        <v>31.793315000000007</v>
      </c>
      <c r="G1002" s="2">
        <v>3</v>
      </c>
      <c r="H1002">
        <v>29.665683000000008</v>
      </c>
      <c r="I1002" s="5">
        <v>4</v>
      </c>
      <c r="P1002">
        <v>3</v>
      </c>
      <c r="Q1002" t="str">
        <f t="shared" si="16"/>
        <v>234</v>
      </c>
    </row>
    <row r="1003" spans="1:17" x14ac:dyDescent="0.25">
      <c r="A1003">
        <v>1002</v>
      </c>
      <c r="D1003">
        <v>27.851526000000007</v>
      </c>
      <c r="E1003" s="3">
        <v>2</v>
      </c>
      <c r="F1003">
        <v>31.759157000000009</v>
      </c>
      <c r="G1003" s="2">
        <v>3</v>
      </c>
      <c r="H1003">
        <v>29.665683000000008</v>
      </c>
      <c r="I1003" s="5">
        <v>4</v>
      </c>
      <c r="P1003">
        <v>3</v>
      </c>
      <c r="Q1003" t="str">
        <f t="shared" si="16"/>
        <v>234</v>
      </c>
    </row>
    <row r="1004" spans="1:17" x14ac:dyDescent="0.25">
      <c r="A1004">
        <v>1003</v>
      </c>
      <c r="F1004">
        <v>31.79194600000001</v>
      </c>
      <c r="G1004" s="2">
        <v>3</v>
      </c>
      <c r="H1004">
        <v>29.665683000000008</v>
      </c>
      <c r="I1004" s="5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31.758735000000009</v>
      </c>
      <c r="G1005" s="2">
        <v>3</v>
      </c>
      <c r="H1005">
        <v>29.665683000000008</v>
      </c>
      <c r="I1005" s="5">
        <v>4</v>
      </c>
      <c r="J1005">
        <v>39.224632000000007</v>
      </c>
      <c r="K1005" t="s">
        <v>22</v>
      </c>
      <c r="Q1005" t="str">
        <f t="shared" si="16"/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5500-9BA8-44C6-B19C-64E119522BAA}">
  <dimension ref="A1:F1005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D5" s="2">
        <v>3</v>
      </c>
    </row>
    <row r="6" spans="1:6" x14ac:dyDescent="0.25">
      <c r="A6">
        <v>5</v>
      </c>
      <c r="C6" s="3">
        <v>2</v>
      </c>
      <c r="D6" s="2">
        <v>3</v>
      </c>
    </row>
    <row r="7" spans="1:6" x14ac:dyDescent="0.25">
      <c r="A7">
        <v>6</v>
      </c>
      <c r="C7" s="3">
        <v>2</v>
      </c>
      <c r="D7" s="2">
        <v>3</v>
      </c>
    </row>
    <row r="8" spans="1:6" x14ac:dyDescent="0.25">
      <c r="A8">
        <v>7</v>
      </c>
      <c r="C8" s="3">
        <v>2</v>
      </c>
      <c r="D8" s="2">
        <v>3</v>
      </c>
    </row>
    <row r="9" spans="1:6" x14ac:dyDescent="0.25">
      <c r="A9">
        <v>8</v>
      </c>
      <c r="C9" s="3">
        <v>2</v>
      </c>
      <c r="D9" s="2">
        <v>3</v>
      </c>
    </row>
    <row r="10" spans="1:6" x14ac:dyDescent="0.25">
      <c r="A10">
        <v>9</v>
      </c>
      <c r="C10" s="3">
        <v>2</v>
      </c>
      <c r="D10" s="2">
        <v>3</v>
      </c>
    </row>
    <row r="11" spans="1:6" x14ac:dyDescent="0.25">
      <c r="A11">
        <v>10</v>
      </c>
      <c r="C11" s="3">
        <v>2</v>
      </c>
      <c r="D11" s="2">
        <v>3</v>
      </c>
    </row>
    <row r="12" spans="1:6" x14ac:dyDescent="0.25">
      <c r="A12">
        <v>11</v>
      </c>
      <c r="C12" s="3">
        <v>2</v>
      </c>
      <c r="D12" s="2">
        <v>3</v>
      </c>
    </row>
    <row r="13" spans="1:6" x14ac:dyDescent="0.25">
      <c r="A13">
        <v>12</v>
      </c>
      <c r="C13" s="3">
        <v>2</v>
      </c>
      <c r="D13" s="2">
        <v>3</v>
      </c>
    </row>
    <row r="14" spans="1:6" x14ac:dyDescent="0.25">
      <c r="A14">
        <v>13</v>
      </c>
      <c r="C14" s="3">
        <v>2</v>
      </c>
      <c r="D14" s="2">
        <v>3</v>
      </c>
    </row>
    <row r="15" spans="1:6" x14ac:dyDescent="0.25">
      <c r="A15">
        <v>14</v>
      </c>
      <c r="C15" s="3">
        <v>2</v>
      </c>
      <c r="D15" s="2">
        <v>3</v>
      </c>
    </row>
    <row r="16" spans="1:6" x14ac:dyDescent="0.25">
      <c r="A16">
        <v>15</v>
      </c>
      <c r="C16" s="3">
        <v>2</v>
      </c>
      <c r="D16" s="2">
        <v>3</v>
      </c>
    </row>
    <row r="17" spans="1:5" x14ac:dyDescent="0.25">
      <c r="A17">
        <v>16</v>
      </c>
      <c r="C17" s="3">
        <v>2</v>
      </c>
    </row>
    <row r="18" spans="1:5" x14ac:dyDescent="0.25">
      <c r="A18">
        <v>17</v>
      </c>
      <c r="C18" s="3">
        <v>2</v>
      </c>
    </row>
    <row r="19" spans="1:5" x14ac:dyDescent="0.25">
      <c r="A19">
        <v>18</v>
      </c>
      <c r="B19" s="4">
        <v>1</v>
      </c>
    </row>
    <row r="20" spans="1:5" x14ac:dyDescent="0.25">
      <c r="A20">
        <v>19</v>
      </c>
      <c r="B20" s="4">
        <v>1</v>
      </c>
    </row>
    <row r="21" spans="1:5" x14ac:dyDescent="0.25">
      <c r="A21">
        <v>20</v>
      </c>
      <c r="B21" s="4">
        <v>1</v>
      </c>
      <c r="E21" s="5">
        <v>4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E30" s="5">
        <v>4</v>
      </c>
    </row>
    <row r="31" spans="1:5" x14ac:dyDescent="0.25">
      <c r="A31">
        <v>30</v>
      </c>
      <c r="D31" s="2">
        <v>3</v>
      </c>
      <c r="E31" s="5">
        <v>4</v>
      </c>
    </row>
    <row r="32" spans="1:5" x14ac:dyDescent="0.25">
      <c r="A32">
        <v>31</v>
      </c>
      <c r="D32" s="2">
        <v>3</v>
      </c>
    </row>
    <row r="33" spans="1:5" x14ac:dyDescent="0.25">
      <c r="A33">
        <v>32</v>
      </c>
      <c r="D33" s="2">
        <v>3</v>
      </c>
    </row>
    <row r="34" spans="1:5" x14ac:dyDescent="0.25">
      <c r="A34">
        <v>33</v>
      </c>
      <c r="C34" s="3">
        <v>2</v>
      </c>
      <c r="D34" s="2">
        <v>3</v>
      </c>
    </row>
    <row r="35" spans="1:5" x14ac:dyDescent="0.25">
      <c r="A35">
        <v>34</v>
      </c>
      <c r="C35" s="3">
        <v>2</v>
      </c>
      <c r="D35" s="2">
        <v>3</v>
      </c>
    </row>
    <row r="36" spans="1:5" x14ac:dyDescent="0.25">
      <c r="A36">
        <v>35</v>
      </c>
      <c r="C36" s="3">
        <v>2</v>
      </c>
      <c r="D36" s="2">
        <v>3</v>
      </c>
    </row>
    <row r="37" spans="1:5" x14ac:dyDescent="0.25">
      <c r="A37">
        <v>36</v>
      </c>
      <c r="C37" s="3">
        <v>2</v>
      </c>
      <c r="D37" s="2">
        <v>3</v>
      </c>
    </row>
    <row r="38" spans="1:5" x14ac:dyDescent="0.25">
      <c r="A38">
        <v>37</v>
      </c>
      <c r="C38" s="3">
        <v>2</v>
      </c>
      <c r="D38" s="2">
        <v>3</v>
      </c>
    </row>
    <row r="39" spans="1:5" x14ac:dyDescent="0.25">
      <c r="A39">
        <v>38</v>
      </c>
      <c r="C39" s="3">
        <v>2</v>
      </c>
    </row>
    <row r="40" spans="1:5" x14ac:dyDescent="0.25">
      <c r="A40">
        <v>39</v>
      </c>
      <c r="C40" s="3">
        <v>2</v>
      </c>
    </row>
    <row r="41" spans="1:5" x14ac:dyDescent="0.25">
      <c r="A41">
        <v>40</v>
      </c>
      <c r="C41" s="3">
        <v>2</v>
      </c>
    </row>
    <row r="42" spans="1:5" x14ac:dyDescent="0.25">
      <c r="A42">
        <v>41</v>
      </c>
      <c r="B42" s="4">
        <v>1</v>
      </c>
      <c r="C42" s="3">
        <v>2</v>
      </c>
    </row>
    <row r="43" spans="1:5" x14ac:dyDescent="0.25">
      <c r="A43">
        <v>42</v>
      </c>
      <c r="B43" s="4">
        <v>1</v>
      </c>
      <c r="C43" s="3">
        <v>2</v>
      </c>
    </row>
    <row r="44" spans="1:5" x14ac:dyDescent="0.25">
      <c r="A44">
        <v>43</v>
      </c>
      <c r="B44" s="4">
        <v>1</v>
      </c>
    </row>
    <row r="45" spans="1:5" x14ac:dyDescent="0.25">
      <c r="A45">
        <v>44</v>
      </c>
      <c r="B45" s="4">
        <v>1</v>
      </c>
    </row>
    <row r="46" spans="1:5" x14ac:dyDescent="0.25">
      <c r="A46">
        <v>45</v>
      </c>
      <c r="B46" s="4">
        <v>1</v>
      </c>
      <c r="E46" s="5">
        <v>4</v>
      </c>
    </row>
    <row r="47" spans="1:5" x14ac:dyDescent="0.25">
      <c r="A47">
        <v>46</v>
      </c>
      <c r="B47" s="4">
        <v>1</v>
      </c>
      <c r="E47" s="5">
        <v>4</v>
      </c>
    </row>
    <row r="48" spans="1:5" x14ac:dyDescent="0.25">
      <c r="A48">
        <v>47</v>
      </c>
      <c r="B48" s="4">
        <v>1</v>
      </c>
      <c r="E48" s="5">
        <v>4</v>
      </c>
    </row>
    <row r="49" spans="1:5" x14ac:dyDescent="0.25">
      <c r="A49">
        <v>48</v>
      </c>
      <c r="B49" s="4">
        <v>1</v>
      </c>
      <c r="E49" s="5">
        <v>4</v>
      </c>
    </row>
    <row r="50" spans="1:5" x14ac:dyDescent="0.25">
      <c r="A50">
        <v>49</v>
      </c>
      <c r="B50" s="4">
        <v>1</v>
      </c>
      <c r="E50" s="5">
        <v>4</v>
      </c>
    </row>
    <row r="51" spans="1:5" x14ac:dyDescent="0.25">
      <c r="A51">
        <v>50</v>
      </c>
      <c r="B51" s="4">
        <v>1</v>
      </c>
      <c r="D51" s="2">
        <v>3</v>
      </c>
      <c r="E51" s="5">
        <v>4</v>
      </c>
    </row>
    <row r="52" spans="1:5" x14ac:dyDescent="0.25">
      <c r="A52">
        <v>51</v>
      </c>
      <c r="D52" s="2">
        <v>3</v>
      </c>
      <c r="E52" s="5">
        <v>4</v>
      </c>
    </row>
    <row r="53" spans="1:5" x14ac:dyDescent="0.25">
      <c r="A53">
        <v>52</v>
      </c>
      <c r="D53" s="2">
        <v>3</v>
      </c>
      <c r="E53" s="5">
        <v>4</v>
      </c>
    </row>
    <row r="54" spans="1:5" x14ac:dyDescent="0.25">
      <c r="A54">
        <v>53</v>
      </c>
      <c r="D54" s="2">
        <v>3</v>
      </c>
      <c r="E54" s="5">
        <v>4</v>
      </c>
    </row>
    <row r="55" spans="1:5" x14ac:dyDescent="0.25">
      <c r="A55">
        <v>54</v>
      </c>
      <c r="D55" s="2">
        <v>3</v>
      </c>
      <c r="E55" s="5">
        <v>4</v>
      </c>
    </row>
    <row r="56" spans="1:5" x14ac:dyDescent="0.25">
      <c r="A56">
        <v>55</v>
      </c>
      <c r="D56" s="2">
        <v>3</v>
      </c>
    </row>
    <row r="57" spans="1:5" x14ac:dyDescent="0.25">
      <c r="A57">
        <v>56</v>
      </c>
      <c r="C57" s="3">
        <v>2</v>
      </c>
      <c r="D57" s="2">
        <v>3</v>
      </c>
    </row>
    <row r="58" spans="1:5" x14ac:dyDescent="0.25">
      <c r="A58">
        <v>57</v>
      </c>
      <c r="C58" s="3">
        <v>2</v>
      </c>
      <c r="D58" s="2">
        <v>3</v>
      </c>
    </row>
    <row r="59" spans="1:5" x14ac:dyDescent="0.25">
      <c r="A59">
        <v>58</v>
      </c>
      <c r="C59" s="3">
        <v>2</v>
      </c>
    </row>
    <row r="60" spans="1:5" x14ac:dyDescent="0.25">
      <c r="A60">
        <v>59</v>
      </c>
      <c r="C60" s="3">
        <v>2</v>
      </c>
    </row>
    <row r="61" spans="1:5" x14ac:dyDescent="0.25">
      <c r="A61">
        <v>60</v>
      </c>
      <c r="C61" s="3">
        <v>2</v>
      </c>
    </row>
    <row r="62" spans="1:5" x14ac:dyDescent="0.25">
      <c r="A62">
        <v>61</v>
      </c>
      <c r="B62" s="4">
        <v>1</v>
      </c>
      <c r="C62" s="3">
        <v>2</v>
      </c>
    </row>
    <row r="63" spans="1:5" x14ac:dyDescent="0.25">
      <c r="A63">
        <v>62</v>
      </c>
      <c r="B63" s="4">
        <v>1</v>
      </c>
      <c r="C63" s="3">
        <v>2</v>
      </c>
    </row>
    <row r="64" spans="1:5" x14ac:dyDescent="0.25">
      <c r="A64">
        <v>63</v>
      </c>
      <c r="B64" s="4">
        <v>1</v>
      </c>
      <c r="C64" s="3">
        <v>2</v>
      </c>
    </row>
    <row r="65" spans="1:5" x14ac:dyDescent="0.25">
      <c r="A65">
        <v>64</v>
      </c>
      <c r="B65" s="4">
        <v>1</v>
      </c>
      <c r="C65" s="3">
        <v>2</v>
      </c>
    </row>
    <row r="66" spans="1:5" x14ac:dyDescent="0.25">
      <c r="A66">
        <v>65</v>
      </c>
      <c r="B66" s="4">
        <v>1</v>
      </c>
      <c r="C66" s="3">
        <v>2</v>
      </c>
    </row>
    <row r="67" spans="1:5" x14ac:dyDescent="0.25">
      <c r="A67">
        <v>66</v>
      </c>
      <c r="B67" s="4">
        <v>1</v>
      </c>
    </row>
    <row r="68" spans="1:5" x14ac:dyDescent="0.25">
      <c r="A68">
        <v>67</v>
      </c>
      <c r="B68" s="4">
        <v>1</v>
      </c>
    </row>
    <row r="69" spans="1:5" x14ac:dyDescent="0.25">
      <c r="A69">
        <v>68</v>
      </c>
      <c r="B69" s="4">
        <v>1</v>
      </c>
      <c r="E69" s="5">
        <v>4</v>
      </c>
    </row>
    <row r="70" spans="1:5" x14ac:dyDescent="0.25">
      <c r="A70">
        <v>69</v>
      </c>
      <c r="B70" s="4">
        <v>1</v>
      </c>
      <c r="E70" s="5">
        <v>4</v>
      </c>
    </row>
    <row r="71" spans="1:5" x14ac:dyDescent="0.25">
      <c r="A71">
        <v>70</v>
      </c>
      <c r="D71" s="2">
        <v>3</v>
      </c>
      <c r="E71" s="5">
        <v>4</v>
      </c>
    </row>
    <row r="72" spans="1:5" x14ac:dyDescent="0.25">
      <c r="A72">
        <v>71</v>
      </c>
      <c r="D72" s="2">
        <v>3</v>
      </c>
      <c r="E72" s="5">
        <v>4</v>
      </c>
    </row>
    <row r="73" spans="1:5" x14ac:dyDescent="0.25">
      <c r="A73">
        <v>72</v>
      </c>
      <c r="D73" s="2">
        <v>3</v>
      </c>
      <c r="E73" s="5">
        <v>4</v>
      </c>
    </row>
    <row r="74" spans="1:5" x14ac:dyDescent="0.25">
      <c r="A74">
        <v>73</v>
      </c>
      <c r="D74" s="2">
        <v>3</v>
      </c>
      <c r="E74" s="5">
        <v>4</v>
      </c>
    </row>
    <row r="75" spans="1:5" x14ac:dyDescent="0.25">
      <c r="A75">
        <v>74</v>
      </c>
      <c r="D75" s="2">
        <v>3</v>
      </c>
      <c r="E75" s="5">
        <v>4</v>
      </c>
    </row>
    <row r="76" spans="1:5" x14ac:dyDescent="0.25">
      <c r="A76">
        <v>75</v>
      </c>
      <c r="D76" s="2">
        <v>3</v>
      </c>
      <c r="E76" s="5">
        <v>4</v>
      </c>
    </row>
    <row r="77" spans="1:5" x14ac:dyDescent="0.25">
      <c r="A77">
        <v>76</v>
      </c>
      <c r="D77" s="2">
        <v>3</v>
      </c>
    </row>
    <row r="78" spans="1:5" x14ac:dyDescent="0.25">
      <c r="A78">
        <v>77</v>
      </c>
      <c r="C78" s="3">
        <v>2</v>
      </c>
      <c r="D78" s="2">
        <v>3</v>
      </c>
    </row>
    <row r="79" spans="1:5" x14ac:dyDescent="0.25">
      <c r="A79">
        <v>78</v>
      </c>
      <c r="C79" s="3">
        <v>2</v>
      </c>
    </row>
    <row r="80" spans="1:5" x14ac:dyDescent="0.25">
      <c r="A80">
        <v>79</v>
      </c>
      <c r="C80" s="3">
        <v>2</v>
      </c>
    </row>
    <row r="81" spans="1:5" x14ac:dyDescent="0.25">
      <c r="A81">
        <v>80</v>
      </c>
      <c r="C81" s="3">
        <v>2</v>
      </c>
    </row>
    <row r="82" spans="1:5" x14ac:dyDescent="0.25">
      <c r="A82">
        <v>81</v>
      </c>
      <c r="C82" s="3">
        <v>2</v>
      </c>
    </row>
    <row r="83" spans="1:5" x14ac:dyDescent="0.25">
      <c r="A83">
        <v>82</v>
      </c>
      <c r="B83" s="4">
        <v>1</v>
      </c>
      <c r="C83" s="3">
        <v>2</v>
      </c>
    </row>
    <row r="84" spans="1:5" x14ac:dyDescent="0.25">
      <c r="A84">
        <v>83</v>
      </c>
      <c r="B84" s="4">
        <v>1</v>
      </c>
      <c r="C84" s="3">
        <v>2</v>
      </c>
    </row>
    <row r="85" spans="1:5" x14ac:dyDescent="0.25">
      <c r="A85">
        <v>84</v>
      </c>
      <c r="B85" s="4">
        <v>1</v>
      </c>
      <c r="C85" s="3">
        <v>2</v>
      </c>
    </row>
    <row r="86" spans="1:5" x14ac:dyDescent="0.25">
      <c r="A86">
        <v>85</v>
      </c>
      <c r="B86" s="4">
        <v>1</v>
      </c>
      <c r="C86" s="3">
        <v>2</v>
      </c>
    </row>
    <row r="87" spans="1:5" x14ac:dyDescent="0.25">
      <c r="A87">
        <v>86</v>
      </c>
      <c r="B87" s="4">
        <v>1</v>
      </c>
      <c r="C87" s="3">
        <v>2</v>
      </c>
    </row>
    <row r="88" spans="1:5" x14ac:dyDescent="0.25">
      <c r="A88">
        <v>87</v>
      </c>
      <c r="B88" s="4">
        <v>1</v>
      </c>
    </row>
    <row r="89" spans="1:5" x14ac:dyDescent="0.25">
      <c r="A89">
        <v>88</v>
      </c>
      <c r="B89" s="4">
        <v>1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B91" s="4">
        <v>1</v>
      </c>
      <c r="E91" s="5">
        <v>4</v>
      </c>
    </row>
    <row r="92" spans="1:5" x14ac:dyDescent="0.25">
      <c r="A92">
        <v>91</v>
      </c>
      <c r="D92" s="2">
        <v>3</v>
      </c>
      <c r="E92" s="5">
        <v>4</v>
      </c>
    </row>
    <row r="93" spans="1:5" x14ac:dyDescent="0.25">
      <c r="A93">
        <v>92</v>
      </c>
      <c r="D93" s="2">
        <v>3</v>
      </c>
      <c r="E93" s="5">
        <v>4</v>
      </c>
    </row>
    <row r="94" spans="1:5" x14ac:dyDescent="0.25">
      <c r="A94">
        <v>93</v>
      </c>
      <c r="D94" s="2">
        <v>3</v>
      </c>
      <c r="E94" s="5">
        <v>4</v>
      </c>
    </row>
    <row r="95" spans="1:5" x14ac:dyDescent="0.25">
      <c r="A95">
        <v>94</v>
      </c>
      <c r="D95" s="2">
        <v>3</v>
      </c>
      <c r="E95" s="5">
        <v>4</v>
      </c>
    </row>
    <row r="96" spans="1:5" x14ac:dyDescent="0.25">
      <c r="A96">
        <v>95</v>
      </c>
      <c r="D96" s="2">
        <v>3</v>
      </c>
      <c r="E96" s="5">
        <v>4</v>
      </c>
    </row>
    <row r="97" spans="1:5" x14ac:dyDescent="0.25">
      <c r="A97">
        <v>96</v>
      </c>
      <c r="D97" s="2">
        <v>3</v>
      </c>
      <c r="E97" s="5">
        <v>4</v>
      </c>
    </row>
    <row r="98" spans="1:5" x14ac:dyDescent="0.25">
      <c r="A98">
        <v>97</v>
      </c>
      <c r="C98" s="3">
        <v>2</v>
      </c>
      <c r="D98" s="2">
        <v>3</v>
      </c>
      <c r="E98" s="5">
        <v>4</v>
      </c>
    </row>
    <row r="99" spans="1:5" x14ac:dyDescent="0.25">
      <c r="A99">
        <v>98</v>
      </c>
      <c r="C99" s="3">
        <v>2</v>
      </c>
      <c r="D99" s="2">
        <v>3</v>
      </c>
      <c r="E99" s="5">
        <v>4</v>
      </c>
    </row>
    <row r="100" spans="1:5" x14ac:dyDescent="0.25">
      <c r="A100">
        <v>99</v>
      </c>
      <c r="C100" s="3">
        <v>2</v>
      </c>
    </row>
    <row r="101" spans="1:5" x14ac:dyDescent="0.25">
      <c r="A101">
        <v>100</v>
      </c>
      <c r="C101" s="3">
        <v>2</v>
      </c>
    </row>
    <row r="102" spans="1:5" x14ac:dyDescent="0.25">
      <c r="A102">
        <v>101</v>
      </c>
      <c r="C102" s="3">
        <v>2</v>
      </c>
    </row>
    <row r="103" spans="1:5" x14ac:dyDescent="0.25">
      <c r="A103">
        <v>102</v>
      </c>
      <c r="C103" s="3">
        <v>2</v>
      </c>
    </row>
    <row r="104" spans="1:5" x14ac:dyDescent="0.25">
      <c r="A104">
        <v>103</v>
      </c>
      <c r="C104" s="3">
        <v>2</v>
      </c>
    </row>
    <row r="105" spans="1:5" x14ac:dyDescent="0.25">
      <c r="A105">
        <v>104</v>
      </c>
      <c r="B105" s="4">
        <v>1</v>
      </c>
      <c r="C105" s="3">
        <v>2</v>
      </c>
    </row>
    <row r="106" spans="1:5" x14ac:dyDescent="0.25">
      <c r="A106">
        <v>105</v>
      </c>
      <c r="B106" s="4">
        <v>1</v>
      </c>
      <c r="C106" s="3">
        <v>2</v>
      </c>
    </row>
    <row r="107" spans="1:5" x14ac:dyDescent="0.25">
      <c r="A107">
        <v>106</v>
      </c>
      <c r="B107" s="4">
        <v>1</v>
      </c>
      <c r="C107" s="3">
        <v>2</v>
      </c>
    </row>
    <row r="108" spans="1:5" x14ac:dyDescent="0.25">
      <c r="A108">
        <v>107</v>
      </c>
      <c r="B108" s="4">
        <v>1</v>
      </c>
    </row>
    <row r="109" spans="1:5" x14ac:dyDescent="0.25">
      <c r="A109">
        <v>108</v>
      </c>
      <c r="B109" s="4">
        <v>1</v>
      </c>
    </row>
    <row r="110" spans="1:5" x14ac:dyDescent="0.25">
      <c r="A110">
        <v>109</v>
      </c>
      <c r="B110" s="4">
        <v>1</v>
      </c>
    </row>
    <row r="111" spans="1:5" x14ac:dyDescent="0.25">
      <c r="A111">
        <v>110</v>
      </c>
      <c r="B111" s="4">
        <v>1</v>
      </c>
    </row>
    <row r="112" spans="1:5" x14ac:dyDescent="0.25">
      <c r="A112">
        <v>111</v>
      </c>
      <c r="B112" s="4">
        <v>1</v>
      </c>
      <c r="E112" s="5">
        <v>4</v>
      </c>
    </row>
    <row r="113" spans="1:5" x14ac:dyDescent="0.25">
      <c r="A113">
        <v>112</v>
      </c>
      <c r="B113" s="4">
        <v>1</v>
      </c>
      <c r="E113" s="5">
        <v>4</v>
      </c>
    </row>
    <row r="114" spans="1:5" x14ac:dyDescent="0.25">
      <c r="A114">
        <v>113</v>
      </c>
      <c r="E114" s="5">
        <v>4</v>
      </c>
    </row>
    <row r="115" spans="1:5" x14ac:dyDescent="0.25">
      <c r="A115">
        <v>114</v>
      </c>
      <c r="D115" s="2">
        <v>3</v>
      </c>
      <c r="E115" s="5">
        <v>4</v>
      </c>
    </row>
    <row r="116" spans="1:5" x14ac:dyDescent="0.25">
      <c r="A116">
        <v>115</v>
      </c>
      <c r="D116" s="2">
        <v>3</v>
      </c>
      <c r="E116" s="5">
        <v>4</v>
      </c>
    </row>
    <row r="117" spans="1:5" x14ac:dyDescent="0.25">
      <c r="A117">
        <v>116</v>
      </c>
      <c r="D117" s="2">
        <v>3</v>
      </c>
      <c r="E117" s="5">
        <v>4</v>
      </c>
    </row>
    <row r="118" spans="1:5" x14ac:dyDescent="0.25">
      <c r="A118">
        <v>117</v>
      </c>
      <c r="D118" s="2">
        <v>3</v>
      </c>
      <c r="E118" s="5">
        <v>4</v>
      </c>
    </row>
    <row r="119" spans="1:5" x14ac:dyDescent="0.25">
      <c r="A119">
        <v>118</v>
      </c>
      <c r="D119" s="2">
        <v>3</v>
      </c>
      <c r="E119" s="5">
        <v>4</v>
      </c>
    </row>
    <row r="120" spans="1:5" x14ac:dyDescent="0.25">
      <c r="A120">
        <v>119</v>
      </c>
      <c r="C120" s="3">
        <v>2</v>
      </c>
      <c r="D120" s="2">
        <v>3</v>
      </c>
      <c r="E120" s="5">
        <v>4</v>
      </c>
    </row>
    <row r="121" spans="1:5" x14ac:dyDescent="0.25">
      <c r="A121">
        <v>120</v>
      </c>
      <c r="C121" s="3">
        <v>2</v>
      </c>
      <c r="D121" s="2">
        <v>3</v>
      </c>
      <c r="E121" s="5">
        <v>4</v>
      </c>
    </row>
    <row r="122" spans="1:5" x14ac:dyDescent="0.25">
      <c r="A122">
        <v>121</v>
      </c>
      <c r="C122" s="3">
        <v>2</v>
      </c>
      <c r="D122" s="2">
        <v>3</v>
      </c>
    </row>
    <row r="123" spans="1:5" x14ac:dyDescent="0.25">
      <c r="A123">
        <v>122</v>
      </c>
      <c r="C123" s="3">
        <v>2</v>
      </c>
    </row>
    <row r="124" spans="1:5" x14ac:dyDescent="0.25">
      <c r="A124">
        <v>123</v>
      </c>
      <c r="C124" s="3">
        <v>2</v>
      </c>
    </row>
    <row r="125" spans="1:5" x14ac:dyDescent="0.25">
      <c r="A125">
        <v>124</v>
      </c>
      <c r="C125" s="3">
        <v>2</v>
      </c>
    </row>
    <row r="126" spans="1:5" x14ac:dyDescent="0.25">
      <c r="A126">
        <v>125</v>
      </c>
      <c r="C126" s="3">
        <v>2</v>
      </c>
    </row>
    <row r="127" spans="1:5" x14ac:dyDescent="0.25">
      <c r="A127">
        <v>126</v>
      </c>
      <c r="C127" s="3">
        <v>2</v>
      </c>
    </row>
    <row r="128" spans="1:5" x14ac:dyDescent="0.25">
      <c r="A128">
        <v>127</v>
      </c>
      <c r="B128" s="4">
        <v>1</v>
      </c>
      <c r="C128" s="3">
        <v>2</v>
      </c>
    </row>
    <row r="129" spans="1:5" x14ac:dyDescent="0.25">
      <c r="A129">
        <v>128</v>
      </c>
      <c r="B129" s="4">
        <v>1</v>
      </c>
      <c r="C129" s="3">
        <v>2</v>
      </c>
    </row>
    <row r="130" spans="1:5" x14ac:dyDescent="0.25">
      <c r="A130">
        <v>129</v>
      </c>
      <c r="B130" s="4">
        <v>1</v>
      </c>
    </row>
    <row r="131" spans="1:5" x14ac:dyDescent="0.25">
      <c r="A131">
        <v>130</v>
      </c>
      <c r="B131" s="4">
        <v>1</v>
      </c>
    </row>
    <row r="132" spans="1:5" x14ac:dyDescent="0.25">
      <c r="A132">
        <v>131</v>
      </c>
      <c r="B132" s="4">
        <v>1</v>
      </c>
    </row>
    <row r="133" spans="1:5" x14ac:dyDescent="0.25">
      <c r="A133">
        <v>132</v>
      </c>
      <c r="B133" s="4">
        <v>1</v>
      </c>
      <c r="E133" s="5">
        <v>4</v>
      </c>
    </row>
    <row r="134" spans="1:5" x14ac:dyDescent="0.25">
      <c r="A134">
        <v>133</v>
      </c>
      <c r="B134" s="4">
        <v>1</v>
      </c>
      <c r="E134" s="5">
        <v>4</v>
      </c>
    </row>
    <row r="135" spans="1:5" x14ac:dyDescent="0.25">
      <c r="A135">
        <v>134</v>
      </c>
      <c r="B135" s="4">
        <v>1</v>
      </c>
      <c r="E135" s="5">
        <v>4</v>
      </c>
    </row>
    <row r="136" spans="1:5" x14ac:dyDescent="0.25">
      <c r="A136">
        <v>135</v>
      </c>
      <c r="D136" s="2">
        <v>3</v>
      </c>
      <c r="E136" s="5">
        <v>4</v>
      </c>
    </row>
    <row r="137" spans="1:5" x14ac:dyDescent="0.25">
      <c r="A137">
        <v>136</v>
      </c>
      <c r="D137" s="2">
        <v>3</v>
      </c>
      <c r="E137" s="5">
        <v>4</v>
      </c>
    </row>
    <row r="138" spans="1:5" x14ac:dyDescent="0.25">
      <c r="A138">
        <v>137</v>
      </c>
      <c r="D138" s="2">
        <v>3</v>
      </c>
      <c r="E138" s="5">
        <v>4</v>
      </c>
    </row>
    <row r="139" spans="1:5" x14ac:dyDescent="0.25">
      <c r="A139">
        <v>138</v>
      </c>
      <c r="D139" s="2">
        <v>3</v>
      </c>
      <c r="E139" s="5">
        <v>4</v>
      </c>
    </row>
    <row r="140" spans="1:5" x14ac:dyDescent="0.25">
      <c r="A140">
        <v>139</v>
      </c>
      <c r="D140" s="2">
        <v>3</v>
      </c>
      <c r="E140" s="5">
        <v>4</v>
      </c>
    </row>
    <row r="141" spans="1:5" x14ac:dyDescent="0.25">
      <c r="A141">
        <v>140</v>
      </c>
      <c r="D141" s="2">
        <v>3</v>
      </c>
      <c r="E141" s="5">
        <v>4</v>
      </c>
    </row>
    <row r="142" spans="1:5" x14ac:dyDescent="0.25">
      <c r="A142">
        <v>141</v>
      </c>
      <c r="D142" s="2">
        <v>3</v>
      </c>
      <c r="E142" s="5">
        <v>4</v>
      </c>
    </row>
    <row r="143" spans="1:5" x14ac:dyDescent="0.25">
      <c r="A143">
        <v>142</v>
      </c>
      <c r="C143" s="3">
        <v>2</v>
      </c>
      <c r="D143" s="2">
        <v>3</v>
      </c>
    </row>
    <row r="144" spans="1:5" x14ac:dyDescent="0.25">
      <c r="A144">
        <v>143</v>
      </c>
      <c r="C144" s="3">
        <v>2</v>
      </c>
    </row>
    <row r="145" spans="1:5" x14ac:dyDescent="0.25">
      <c r="A145">
        <v>144</v>
      </c>
      <c r="C145" s="3">
        <v>2</v>
      </c>
    </row>
    <row r="146" spans="1:5" x14ac:dyDescent="0.25">
      <c r="A146">
        <v>145</v>
      </c>
      <c r="C146" s="3">
        <v>2</v>
      </c>
    </row>
    <row r="147" spans="1:5" x14ac:dyDescent="0.25">
      <c r="A147">
        <v>146</v>
      </c>
      <c r="C147" s="3">
        <v>2</v>
      </c>
    </row>
    <row r="148" spans="1:5" x14ac:dyDescent="0.25">
      <c r="A148">
        <v>147</v>
      </c>
      <c r="B148" s="4">
        <v>1</v>
      </c>
      <c r="C148" s="3">
        <v>2</v>
      </c>
    </row>
    <row r="149" spans="1:5" x14ac:dyDescent="0.25">
      <c r="A149">
        <v>148</v>
      </c>
      <c r="B149" s="4">
        <v>1</v>
      </c>
      <c r="C149" s="3">
        <v>2</v>
      </c>
    </row>
    <row r="150" spans="1:5" x14ac:dyDescent="0.25">
      <c r="A150">
        <v>149</v>
      </c>
      <c r="B150" s="4">
        <v>1</v>
      </c>
      <c r="C150" s="3">
        <v>2</v>
      </c>
    </row>
    <row r="151" spans="1:5" x14ac:dyDescent="0.25">
      <c r="A151">
        <v>150</v>
      </c>
      <c r="B151" s="4">
        <v>1</v>
      </c>
      <c r="C151" s="3">
        <v>2</v>
      </c>
    </row>
    <row r="152" spans="1:5" x14ac:dyDescent="0.25">
      <c r="A152">
        <v>151</v>
      </c>
      <c r="B152" s="4">
        <v>1</v>
      </c>
    </row>
    <row r="153" spans="1:5" x14ac:dyDescent="0.25">
      <c r="A153">
        <v>152</v>
      </c>
      <c r="B153" s="4">
        <v>1</v>
      </c>
    </row>
    <row r="154" spans="1:5" x14ac:dyDescent="0.25">
      <c r="A154">
        <v>153</v>
      </c>
      <c r="B154" s="4">
        <v>1</v>
      </c>
    </row>
    <row r="155" spans="1:5" x14ac:dyDescent="0.25">
      <c r="A155">
        <v>154</v>
      </c>
      <c r="B155" s="4">
        <v>1</v>
      </c>
      <c r="E155" s="5">
        <v>4</v>
      </c>
    </row>
    <row r="156" spans="1:5" x14ac:dyDescent="0.25">
      <c r="A156">
        <v>155</v>
      </c>
      <c r="B156" s="4">
        <v>1</v>
      </c>
      <c r="D156" s="2">
        <v>3</v>
      </c>
      <c r="E156" s="5">
        <v>4</v>
      </c>
    </row>
    <row r="157" spans="1:5" x14ac:dyDescent="0.25">
      <c r="A157">
        <v>156</v>
      </c>
      <c r="D157" s="2">
        <v>3</v>
      </c>
      <c r="E157" s="5">
        <v>4</v>
      </c>
    </row>
    <row r="158" spans="1:5" x14ac:dyDescent="0.25">
      <c r="A158">
        <v>157</v>
      </c>
      <c r="D158" s="2">
        <v>3</v>
      </c>
      <c r="E158" s="5">
        <v>4</v>
      </c>
    </row>
    <row r="159" spans="1:5" x14ac:dyDescent="0.25">
      <c r="A159">
        <v>158</v>
      </c>
      <c r="D159" s="2">
        <v>3</v>
      </c>
      <c r="E159" s="5">
        <v>4</v>
      </c>
    </row>
    <row r="160" spans="1:5" x14ac:dyDescent="0.25">
      <c r="A160">
        <v>159</v>
      </c>
      <c r="D160" s="2">
        <v>3</v>
      </c>
      <c r="E160" s="5">
        <v>4</v>
      </c>
    </row>
    <row r="161" spans="1:5" x14ac:dyDescent="0.25">
      <c r="A161">
        <v>160</v>
      </c>
      <c r="D161" s="2">
        <v>3</v>
      </c>
      <c r="E161" s="5">
        <v>4</v>
      </c>
    </row>
    <row r="162" spans="1:5" x14ac:dyDescent="0.25">
      <c r="A162">
        <v>161</v>
      </c>
      <c r="D162" s="2">
        <v>3</v>
      </c>
      <c r="E162" s="5">
        <v>4</v>
      </c>
    </row>
    <row r="163" spans="1:5" x14ac:dyDescent="0.25">
      <c r="A163">
        <v>162</v>
      </c>
      <c r="C163" s="3">
        <v>2</v>
      </c>
      <c r="D163" s="2">
        <v>3</v>
      </c>
      <c r="E163" s="5">
        <v>4</v>
      </c>
    </row>
    <row r="164" spans="1:5" x14ac:dyDescent="0.25">
      <c r="A164">
        <v>163</v>
      </c>
      <c r="C164" s="3">
        <v>2</v>
      </c>
      <c r="D164" s="2">
        <v>3</v>
      </c>
    </row>
    <row r="165" spans="1:5" x14ac:dyDescent="0.25">
      <c r="A165">
        <v>164</v>
      </c>
      <c r="C165" s="3">
        <v>2</v>
      </c>
    </row>
    <row r="166" spans="1:5" x14ac:dyDescent="0.25">
      <c r="A166">
        <v>165</v>
      </c>
      <c r="C166" s="3">
        <v>2</v>
      </c>
    </row>
    <row r="167" spans="1:5" x14ac:dyDescent="0.25">
      <c r="A167">
        <v>166</v>
      </c>
      <c r="C167" s="3">
        <v>2</v>
      </c>
    </row>
    <row r="168" spans="1:5" x14ac:dyDescent="0.25">
      <c r="A168">
        <v>167</v>
      </c>
      <c r="C168" s="3">
        <v>2</v>
      </c>
    </row>
    <row r="169" spans="1:5" x14ac:dyDescent="0.25">
      <c r="A169">
        <v>168</v>
      </c>
      <c r="B169" s="4">
        <v>1</v>
      </c>
      <c r="C169" s="3">
        <v>2</v>
      </c>
    </row>
    <row r="170" spans="1:5" x14ac:dyDescent="0.25">
      <c r="A170">
        <v>169</v>
      </c>
      <c r="B170" s="4">
        <v>1</v>
      </c>
      <c r="C170" s="3">
        <v>2</v>
      </c>
    </row>
    <row r="171" spans="1:5" x14ac:dyDescent="0.25">
      <c r="A171">
        <v>170</v>
      </c>
      <c r="B171" s="4">
        <v>1</v>
      </c>
      <c r="C171" s="3">
        <v>2</v>
      </c>
    </row>
    <row r="172" spans="1:5" x14ac:dyDescent="0.25">
      <c r="A172">
        <v>171</v>
      </c>
      <c r="B172" s="4">
        <v>1</v>
      </c>
      <c r="C172" s="3">
        <v>2</v>
      </c>
    </row>
    <row r="173" spans="1:5" x14ac:dyDescent="0.25">
      <c r="A173">
        <v>172</v>
      </c>
      <c r="B173" s="4">
        <v>1</v>
      </c>
    </row>
    <row r="174" spans="1:5" x14ac:dyDescent="0.25">
      <c r="A174">
        <v>173</v>
      </c>
      <c r="B174" s="4">
        <v>1</v>
      </c>
    </row>
    <row r="175" spans="1:5" x14ac:dyDescent="0.25">
      <c r="A175">
        <v>174</v>
      </c>
      <c r="B175" s="4">
        <v>1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D178" s="2">
        <v>3</v>
      </c>
      <c r="E178" s="5">
        <v>4</v>
      </c>
    </row>
    <row r="179" spans="1:5" x14ac:dyDescent="0.25">
      <c r="A179">
        <v>178</v>
      </c>
      <c r="D179" s="2">
        <v>3</v>
      </c>
      <c r="E179" s="5">
        <v>4</v>
      </c>
    </row>
    <row r="180" spans="1:5" x14ac:dyDescent="0.25">
      <c r="A180">
        <v>179</v>
      </c>
      <c r="D180" s="2">
        <v>3</v>
      </c>
      <c r="E180" s="5">
        <v>4</v>
      </c>
    </row>
    <row r="181" spans="1:5" x14ac:dyDescent="0.25">
      <c r="A181">
        <v>180</v>
      </c>
      <c r="D181" s="2">
        <v>3</v>
      </c>
      <c r="E181" s="5">
        <v>4</v>
      </c>
    </row>
    <row r="182" spans="1:5" x14ac:dyDescent="0.25">
      <c r="A182">
        <v>181</v>
      </c>
      <c r="D182" s="2">
        <v>3</v>
      </c>
      <c r="E182" s="5">
        <v>4</v>
      </c>
    </row>
    <row r="183" spans="1:5" x14ac:dyDescent="0.25">
      <c r="A183">
        <v>182</v>
      </c>
      <c r="D183" s="2">
        <v>3</v>
      </c>
      <c r="E183" s="5">
        <v>4</v>
      </c>
    </row>
    <row r="184" spans="1:5" x14ac:dyDescent="0.25">
      <c r="A184">
        <v>183</v>
      </c>
      <c r="C184" s="3">
        <v>2</v>
      </c>
      <c r="D184" s="2">
        <v>3</v>
      </c>
      <c r="E184" s="5">
        <v>4</v>
      </c>
    </row>
    <row r="185" spans="1:5" x14ac:dyDescent="0.25">
      <c r="A185">
        <v>184</v>
      </c>
      <c r="C185" s="3">
        <v>2</v>
      </c>
      <c r="D185" s="2">
        <v>3</v>
      </c>
      <c r="E185" s="5">
        <v>4</v>
      </c>
    </row>
    <row r="186" spans="1:5" x14ac:dyDescent="0.25">
      <c r="A186">
        <v>185</v>
      </c>
      <c r="C186" s="3">
        <v>2</v>
      </c>
      <c r="D186" s="2">
        <v>3</v>
      </c>
    </row>
    <row r="187" spans="1:5" x14ac:dyDescent="0.25">
      <c r="A187">
        <v>186</v>
      </c>
      <c r="C187" s="3">
        <v>2</v>
      </c>
    </row>
    <row r="188" spans="1:5" x14ac:dyDescent="0.25">
      <c r="A188">
        <v>187</v>
      </c>
      <c r="C188" s="3">
        <v>2</v>
      </c>
    </row>
    <row r="189" spans="1:5" x14ac:dyDescent="0.25">
      <c r="A189">
        <v>188</v>
      </c>
      <c r="B189" s="4">
        <v>1</v>
      </c>
      <c r="C189" s="3">
        <v>2</v>
      </c>
    </row>
    <row r="190" spans="1:5" x14ac:dyDescent="0.25">
      <c r="A190">
        <v>189</v>
      </c>
      <c r="B190" s="4">
        <v>1</v>
      </c>
      <c r="C190" s="3">
        <v>2</v>
      </c>
    </row>
    <row r="191" spans="1:5" x14ac:dyDescent="0.25">
      <c r="A191">
        <v>190</v>
      </c>
      <c r="B191" s="4">
        <v>1</v>
      </c>
      <c r="C191" s="3">
        <v>2</v>
      </c>
    </row>
    <row r="192" spans="1:5" x14ac:dyDescent="0.25">
      <c r="A192">
        <v>191</v>
      </c>
      <c r="B192" s="4">
        <v>1</v>
      </c>
      <c r="C192" s="3">
        <v>2</v>
      </c>
    </row>
    <row r="193" spans="1:5" x14ac:dyDescent="0.25">
      <c r="A193">
        <v>192</v>
      </c>
      <c r="B193" s="4">
        <v>1</v>
      </c>
    </row>
    <row r="194" spans="1:5" x14ac:dyDescent="0.25">
      <c r="A194">
        <v>193</v>
      </c>
      <c r="B194" s="4">
        <v>1</v>
      </c>
    </row>
    <row r="195" spans="1:5" x14ac:dyDescent="0.25">
      <c r="A195">
        <v>194</v>
      </c>
      <c r="B195" s="4">
        <v>1</v>
      </c>
    </row>
    <row r="196" spans="1:5" x14ac:dyDescent="0.25">
      <c r="A196">
        <v>195</v>
      </c>
      <c r="B196" s="4">
        <v>1</v>
      </c>
    </row>
    <row r="197" spans="1:5" x14ac:dyDescent="0.25">
      <c r="A197">
        <v>196</v>
      </c>
      <c r="B197" s="4">
        <v>1</v>
      </c>
    </row>
    <row r="198" spans="1:5" x14ac:dyDescent="0.25">
      <c r="A198">
        <v>197</v>
      </c>
      <c r="B198" s="4">
        <v>1</v>
      </c>
    </row>
    <row r="199" spans="1:5" x14ac:dyDescent="0.25">
      <c r="A199">
        <v>198</v>
      </c>
      <c r="E199" s="5">
        <v>4</v>
      </c>
    </row>
    <row r="200" spans="1:5" x14ac:dyDescent="0.25">
      <c r="A200">
        <v>199</v>
      </c>
      <c r="E200" s="5">
        <v>4</v>
      </c>
    </row>
    <row r="201" spans="1:5" x14ac:dyDescent="0.25">
      <c r="A201">
        <v>200</v>
      </c>
      <c r="D201" s="2">
        <v>3</v>
      </c>
      <c r="E201" s="5">
        <v>4</v>
      </c>
    </row>
    <row r="202" spans="1:5" x14ac:dyDescent="0.25">
      <c r="A202">
        <v>201</v>
      </c>
      <c r="D202" s="2">
        <v>3</v>
      </c>
      <c r="E202" s="5">
        <v>4</v>
      </c>
    </row>
    <row r="203" spans="1:5" x14ac:dyDescent="0.25">
      <c r="A203">
        <v>202</v>
      </c>
      <c r="D203" s="2">
        <v>3</v>
      </c>
      <c r="E203" s="5">
        <v>4</v>
      </c>
    </row>
    <row r="204" spans="1:5" x14ac:dyDescent="0.25">
      <c r="A204">
        <v>203</v>
      </c>
      <c r="D204" s="2">
        <v>3</v>
      </c>
      <c r="E204" s="5">
        <v>4</v>
      </c>
    </row>
    <row r="205" spans="1:5" x14ac:dyDescent="0.25">
      <c r="A205">
        <v>204</v>
      </c>
      <c r="C205" s="3">
        <v>2</v>
      </c>
      <c r="D205" s="2">
        <v>3</v>
      </c>
      <c r="E205" s="5">
        <v>4</v>
      </c>
    </row>
    <row r="206" spans="1:5" x14ac:dyDescent="0.25">
      <c r="A206">
        <v>205</v>
      </c>
      <c r="C206" s="3">
        <v>2</v>
      </c>
      <c r="D206" s="2">
        <v>3</v>
      </c>
      <c r="E206" s="5">
        <v>4</v>
      </c>
    </row>
    <row r="207" spans="1:5" x14ac:dyDescent="0.25">
      <c r="A207">
        <v>206</v>
      </c>
      <c r="C207" s="3">
        <v>2</v>
      </c>
      <c r="D207" s="2">
        <v>3</v>
      </c>
      <c r="E207" s="5">
        <v>4</v>
      </c>
    </row>
    <row r="208" spans="1:5" x14ac:dyDescent="0.25">
      <c r="A208">
        <v>207</v>
      </c>
      <c r="C208" s="3">
        <v>2</v>
      </c>
      <c r="D208" s="2">
        <v>3</v>
      </c>
      <c r="E208" s="5">
        <v>4</v>
      </c>
    </row>
    <row r="209" spans="1:6" x14ac:dyDescent="0.25">
      <c r="A209">
        <v>208</v>
      </c>
      <c r="C209" s="3">
        <v>2</v>
      </c>
      <c r="D209" s="2">
        <v>3</v>
      </c>
    </row>
    <row r="210" spans="1:6" x14ac:dyDescent="0.25">
      <c r="A210">
        <v>209</v>
      </c>
      <c r="C210" s="3">
        <v>2</v>
      </c>
      <c r="D210" s="2">
        <v>3</v>
      </c>
    </row>
    <row r="211" spans="1:6" x14ac:dyDescent="0.25">
      <c r="A211">
        <v>210</v>
      </c>
      <c r="C211" s="3">
        <v>2</v>
      </c>
    </row>
    <row r="212" spans="1:6" x14ac:dyDescent="0.25">
      <c r="A212">
        <v>211</v>
      </c>
      <c r="C212" s="3">
        <v>2</v>
      </c>
    </row>
    <row r="213" spans="1:6" x14ac:dyDescent="0.25">
      <c r="A213">
        <v>212</v>
      </c>
      <c r="B213" s="4">
        <v>1</v>
      </c>
      <c r="C213" s="3">
        <v>2</v>
      </c>
    </row>
    <row r="214" spans="1:6" x14ac:dyDescent="0.25">
      <c r="A214">
        <v>213</v>
      </c>
      <c r="B214" s="4">
        <v>1</v>
      </c>
      <c r="C214" s="3">
        <v>2</v>
      </c>
    </row>
    <row r="215" spans="1:6" x14ac:dyDescent="0.25">
      <c r="A215">
        <v>214</v>
      </c>
      <c r="B215" s="4">
        <v>1</v>
      </c>
      <c r="C215" s="3">
        <v>2</v>
      </c>
    </row>
    <row r="216" spans="1:6" x14ac:dyDescent="0.25">
      <c r="A216">
        <v>215</v>
      </c>
      <c r="B216" s="4">
        <v>1</v>
      </c>
      <c r="C216" s="3">
        <v>2</v>
      </c>
    </row>
    <row r="217" spans="1:6" x14ac:dyDescent="0.25">
      <c r="A217">
        <v>216</v>
      </c>
      <c r="B217" s="4">
        <v>1</v>
      </c>
    </row>
    <row r="218" spans="1:6" x14ac:dyDescent="0.25">
      <c r="A218">
        <v>217</v>
      </c>
      <c r="B218" s="4">
        <v>1</v>
      </c>
      <c r="F218" t="s">
        <v>22</v>
      </c>
    </row>
    <row r="219" spans="1:6" x14ac:dyDescent="0.25">
      <c r="A219">
        <v>218</v>
      </c>
    </row>
    <row r="220" spans="1:6" x14ac:dyDescent="0.25">
      <c r="A220">
        <v>219</v>
      </c>
      <c r="F220" t="s">
        <v>22</v>
      </c>
    </row>
    <row r="221" spans="1:6" x14ac:dyDescent="0.25">
      <c r="A221">
        <v>220</v>
      </c>
      <c r="C221" s="3">
        <v>2</v>
      </c>
    </row>
    <row r="222" spans="1:6" x14ac:dyDescent="0.25">
      <c r="A222">
        <v>221</v>
      </c>
      <c r="C222" s="3">
        <v>2</v>
      </c>
    </row>
    <row r="223" spans="1:6" x14ac:dyDescent="0.25">
      <c r="A223">
        <v>222</v>
      </c>
      <c r="C223" s="3">
        <v>2</v>
      </c>
    </row>
    <row r="224" spans="1:6" x14ac:dyDescent="0.25">
      <c r="A224">
        <v>223</v>
      </c>
      <c r="C224" s="3">
        <v>2</v>
      </c>
    </row>
    <row r="225" spans="1:5" x14ac:dyDescent="0.25">
      <c r="A225">
        <v>224</v>
      </c>
      <c r="C225" s="3">
        <v>2</v>
      </c>
    </row>
    <row r="226" spans="1:5" x14ac:dyDescent="0.25">
      <c r="A226">
        <v>225</v>
      </c>
      <c r="C226" s="3">
        <v>2</v>
      </c>
    </row>
    <row r="227" spans="1:5" x14ac:dyDescent="0.25">
      <c r="A227">
        <v>226</v>
      </c>
      <c r="C227" s="3">
        <v>2</v>
      </c>
    </row>
    <row r="228" spans="1:5" x14ac:dyDescent="0.25">
      <c r="A228">
        <v>227</v>
      </c>
      <c r="C228" s="3">
        <v>2</v>
      </c>
    </row>
    <row r="229" spans="1:5" x14ac:dyDescent="0.25">
      <c r="A229">
        <v>228</v>
      </c>
      <c r="B229" s="4">
        <v>1</v>
      </c>
      <c r="C229" s="3">
        <v>2</v>
      </c>
    </row>
    <row r="230" spans="1:5" x14ac:dyDescent="0.25">
      <c r="A230">
        <v>229</v>
      </c>
      <c r="B230" s="4">
        <v>1</v>
      </c>
      <c r="C230" s="3">
        <v>2</v>
      </c>
    </row>
    <row r="231" spans="1:5" x14ac:dyDescent="0.25">
      <c r="A231">
        <v>230</v>
      </c>
      <c r="B231" s="4">
        <v>1</v>
      </c>
      <c r="C231" s="3">
        <v>2</v>
      </c>
    </row>
    <row r="232" spans="1:5" x14ac:dyDescent="0.25">
      <c r="A232">
        <v>231</v>
      </c>
      <c r="B232" s="4">
        <v>1</v>
      </c>
    </row>
    <row r="233" spans="1:5" x14ac:dyDescent="0.25">
      <c r="A233">
        <v>232</v>
      </c>
      <c r="B233" s="4">
        <v>1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B237" s="4">
        <v>1</v>
      </c>
      <c r="E237" s="5">
        <v>4</v>
      </c>
    </row>
    <row r="238" spans="1:5" x14ac:dyDescent="0.25">
      <c r="A238">
        <v>237</v>
      </c>
      <c r="B238" s="4">
        <v>1</v>
      </c>
      <c r="D238" s="2">
        <v>3</v>
      </c>
      <c r="E238" s="5">
        <v>4</v>
      </c>
    </row>
    <row r="239" spans="1:5" x14ac:dyDescent="0.25">
      <c r="A239">
        <v>238</v>
      </c>
      <c r="D239" s="2">
        <v>3</v>
      </c>
      <c r="E239" s="5">
        <v>4</v>
      </c>
    </row>
    <row r="240" spans="1:5" x14ac:dyDescent="0.25">
      <c r="A240">
        <v>239</v>
      </c>
      <c r="D240" s="2">
        <v>3</v>
      </c>
      <c r="E240" s="5">
        <v>4</v>
      </c>
    </row>
    <row r="241" spans="1:5" x14ac:dyDescent="0.25">
      <c r="A241">
        <v>240</v>
      </c>
      <c r="D241" s="2">
        <v>3</v>
      </c>
      <c r="E241" s="5">
        <v>4</v>
      </c>
    </row>
    <row r="242" spans="1:5" x14ac:dyDescent="0.25">
      <c r="A242">
        <v>241</v>
      </c>
      <c r="D242" s="2">
        <v>3</v>
      </c>
      <c r="E242" s="5">
        <v>4</v>
      </c>
    </row>
    <row r="243" spans="1:5" x14ac:dyDescent="0.25">
      <c r="A243">
        <v>242</v>
      </c>
      <c r="D243" s="2">
        <v>3</v>
      </c>
      <c r="E243" s="5">
        <v>4</v>
      </c>
    </row>
    <row r="244" spans="1:5" x14ac:dyDescent="0.25">
      <c r="A244">
        <v>243</v>
      </c>
      <c r="D244" s="2">
        <v>3</v>
      </c>
      <c r="E244" s="5">
        <v>4</v>
      </c>
    </row>
    <row r="245" spans="1:5" x14ac:dyDescent="0.25">
      <c r="A245">
        <v>244</v>
      </c>
      <c r="D245" s="2">
        <v>3</v>
      </c>
      <c r="E245" s="5">
        <v>4</v>
      </c>
    </row>
    <row r="246" spans="1:5" x14ac:dyDescent="0.25">
      <c r="A246">
        <v>245</v>
      </c>
    </row>
    <row r="247" spans="1:5" x14ac:dyDescent="0.25">
      <c r="A247">
        <v>246</v>
      </c>
    </row>
    <row r="248" spans="1:5" x14ac:dyDescent="0.25">
      <c r="A248">
        <v>247</v>
      </c>
      <c r="C248" s="3">
        <v>2</v>
      </c>
    </row>
    <row r="249" spans="1:5" x14ac:dyDescent="0.25">
      <c r="A249">
        <v>248</v>
      </c>
      <c r="C249" s="3">
        <v>2</v>
      </c>
    </row>
    <row r="250" spans="1:5" x14ac:dyDescent="0.25">
      <c r="A250">
        <v>249</v>
      </c>
      <c r="C250" s="3">
        <v>2</v>
      </c>
    </row>
    <row r="251" spans="1:5" x14ac:dyDescent="0.25">
      <c r="A251">
        <v>250</v>
      </c>
      <c r="B251" s="4">
        <v>1</v>
      </c>
      <c r="C251" s="3">
        <v>2</v>
      </c>
    </row>
    <row r="252" spans="1:5" x14ac:dyDescent="0.25">
      <c r="A252">
        <v>251</v>
      </c>
      <c r="B252" s="4">
        <v>1</v>
      </c>
      <c r="C252" s="3">
        <v>2</v>
      </c>
    </row>
    <row r="253" spans="1:5" x14ac:dyDescent="0.25">
      <c r="A253">
        <v>252</v>
      </c>
      <c r="B253" s="4">
        <v>1</v>
      </c>
      <c r="C253" s="3">
        <v>2</v>
      </c>
    </row>
    <row r="254" spans="1:5" x14ac:dyDescent="0.25">
      <c r="A254">
        <v>253</v>
      </c>
      <c r="B254" s="4">
        <v>1</v>
      </c>
      <c r="C254" s="3">
        <v>2</v>
      </c>
    </row>
    <row r="255" spans="1:5" x14ac:dyDescent="0.25">
      <c r="A255">
        <v>254</v>
      </c>
      <c r="B255" s="4">
        <v>1</v>
      </c>
      <c r="C255" s="3">
        <v>2</v>
      </c>
    </row>
    <row r="256" spans="1:5" x14ac:dyDescent="0.25">
      <c r="A256">
        <v>255</v>
      </c>
      <c r="B256" s="4">
        <v>1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B258" s="4">
        <v>1</v>
      </c>
      <c r="D258" s="2">
        <v>3</v>
      </c>
      <c r="E258" s="5">
        <v>4</v>
      </c>
    </row>
    <row r="259" spans="1:5" x14ac:dyDescent="0.25">
      <c r="A259">
        <v>258</v>
      </c>
      <c r="D259" s="2">
        <v>3</v>
      </c>
      <c r="E259" s="5">
        <v>4</v>
      </c>
    </row>
    <row r="260" spans="1:5" x14ac:dyDescent="0.25">
      <c r="A260">
        <v>259</v>
      </c>
      <c r="D260" s="2">
        <v>3</v>
      </c>
      <c r="E260" s="5">
        <v>4</v>
      </c>
    </row>
    <row r="261" spans="1:5" x14ac:dyDescent="0.25">
      <c r="A261">
        <v>260</v>
      </c>
      <c r="D261" s="2">
        <v>3</v>
      </c>
      <c r="E261" s="5">
        <v>4</v>
      </c>
    </row>
    <row r="262" spans="1:5" x14ac:dyDescent="0.25">
      <c r="A262">
        <v>261</v>
      </c>
      <c r="D262" s="2">
        <v>3</v>
      </c>
      <c r="E262" s="5">
        <v>4</v>
      </c>
    </row>
    <row r="263" spans="1:5" x14ac:dyDescent="0.25">
      <c r="A263">
        <v>262</v>
      </c>
      <c r="D263" s="2">
        <v>3</v>
      </c>
      <c r="E263" s="5">
        <v>4</v>
      </c>
    </row>
    <row r="264" spans="1:5" x14ac:dyDescent="0.25">
      <c r="A264">
        <v>263</v>
      </c>
      <c r="D264" s="2">
        <v>3</v>
      </c>
      <c r="E264" s="5">
        <v>4</v>
      </c>
    </row>
    <row r="265" spans="1:5" x14ac:dyDescent="0.25">
      <c r="A265">
        <v>264</v>
      </c>
      <c r="D265" s="2">
        <v>3</v>
      </c>
      <c r="E265" s="5">
        <v>4</v>
      </c>
    </row>
    <row r="266" spans="1:5" x14ac:dyDescent="0.25">
      <c r="A266">
        <v>265</v>
      </c>
    </row>
    <row r="267" spans="1:5" x14ac:dyDescent="0.25">
      <c r="A267">
        <v>266</v>
      </c>
    </row>
    <row r="268" spans="1:5" x14ac:dyDescent="0.25">
      <c r="A268">
        <v>267</v>
      </c>
      <c r="C268" s="3">
        <v>2</v>
      </c>
    </row>
    <row r="269" spans="1:5" x14ac:dyDescent="0.25">
      <c r="A269">
        <v>268</v>
      </c>
      <c r="C269" s="3">
        <v>2</v>
      </c>
    </row>
    <row r="270" spans="1:5" x14ac:dyDescent="0.25">
      <c r="A270">
        <v>269</v>
      </c>
      <c r="C270" s="3">
        <v>2</v>
      </c>
    </row>
    <row r="271" spans="1:5" x14ac:dyDescent="0.25">
      <c r="A271">
        <v>270</v>
      </c>
      <c r="B271" s="4">
        <v>1</v>
      </c>
      <c r="C271" s="3">
        <v>2</v>
      </c>
    </row>
    <row r="272" spans="1:5" x14ac:dyDescent="0.25">
      <c r="A272">
        <v>271</v>
      </c>
      <c r="B272" s="4">
        <v>1</v>
      </c>
      <c r="C272" s="3">
        <v>2</v>
      </c>
    </row>
    <row r="273" spans="1:5" x14ac:dyDescent="0.25">
      <c r="A273">
        <v>272</v>
      </c>
      <c r="B273" s="4">
        <v>1</v>
      </c>
      <c r="C273" s="3">
        <v>2</v>
      </c>
    </row>
    <row r="274" spans="1:5" x14ac:dyDescent="0.25">
      <c r="A274">
        <v>273</v>
      </c>
      <c r="B274" s="4">
        <v>1</v>
      </c>
      <c r="C274" s="3">
        <v>2</v>
      </c>
    </row>
    <row r="275" spans="1:5" x14ac:dyDescent="0.25">
      <c r="A275">
        <v>274</v>
      </c>
      <c r="B275" s="4">
        <v>1</v>
      </c>
      <c r="C275" s="3">
        <v>2</v>
      </c>
    </row>
    <row r="276" spans="1:5" x14ac:dyDescent="0.25">
      <c r="A276">
        <v>275</v>
      </c>
      <c r="B276" s="4">
        <v>1</v>
      </c>
    </row>
    <row r="277" spans="1:5" x14ac:dyDescent="0.25">
      <c r="A277">
        <v>276</v>
      </c>
      <c r="B277" s="4">
        <v>1</v>
      </c>
    </row>
    <row r="278" spans="1:5" x14ac:dyDescent="0.25">
      <c r="A278">
        <v>277</v>
      </c>
      <c r="B278" s="4">
        <v>1</v>
      </c>
      <c r="E278" s="5">
        <v>4</v>
      </c>
    </row>
    <row r="279" spans="1:5" x14ac:dyDescent="0.25">
      <c r="A279">
        <v>278</v>
      </c>
      <c r="D279" s="2">
        <v>3</v>
      </c>
      <c r="E279" s="5">
        <v>4</v>
      </c>
    </row>
    <row r="280" spans="1:5" x14ac:dyDescent="0.25">
      <c r="A280">
        <v>279</v>
      </c>
      <c r="D280" s="2">
        <v>3</v>
      </c>
      <c r="E280" s="5">
        <v>4</v>
      </c>
    </row>
    <row r="281" spans="1:5" x14ac:dyDescent="0.25">
      <c r="A281">
        <v>280</v>
      </c>
      <c r="D281" s="2">
        <v>3</v>
      </c>
      <c r="E281" s="5">
        <v>4</v>
      </c>
    </row>
    <row r="282" spans="1:5" x14ac:dyDescent="0.25">
      <c r="A282">
        <v>281</v>
      </c>
      <c r="D282" s="2">
        <v>3</v>
      </c>
      <c r="E282" s="5">
        <v>4</v>
      </c>
    </row>
    <row r="283" spans="1:5" x14ac:dyDescent="0.25">
      <c r="A283">
        <v>282</v>
      </c>
      <c r="D283" s="2">
        <v>3</v>
      </c>
      <c r="E283" s="5">
        <v>4</v>
      </c>
    </row>
    <row r="284" spans="1:5" x14ac:dyDescent="0.25">
      <c r="A284">
        <v>283</v>
      </c>
      <c r="D284" s="2">
        <v>3</v>
      </c>
      <c r="E284" s="5">
        <v>4</v>
      </c>
    </row>
    <row r="285" spans="1:5" x14ac:dyDescent="0.25">
      <c r="A285">
        <v>284</v>
      </c>
      <c r="D285" s="2">
        <v>3</v>
      </c>
      <c r="E285" s="5">
        <v>4</v>
      </c>
    </row>
    <row r="286" spans="1:5" x14ac:dyDescent="0.25">
      <c r="A286">
        <v>285</v>
      </c>
      <c r="D286" s="2">
        <v>3</v>
      </c>
      <c r="E286" s="5">
        <v>4</v>
      </c>
    </row>
    <row r="287" spans="1:5" x14ac:dyDescent="0.25">
      <c r="A287">
        <v>286</v>
      </c>
      <c r="C287" s="3">
        <v>2</v>
      </c>
    </row>
    <row r="288" spans="1:5" x14ac:dyDescent="0.25">
      <c r="A288">
        <v>287</v>
      </c>
      <c r="C288" s="3">
        <v>2</v>
      </c>
    </row>
    <row r="289" spans="1:5" x14ac:dyDescent="0.25">
      <c r="A289">
        <v>288</v>
      </c>
      <c r="C289" s="3">
        <v>2</v>
      </c>
    </row>
    <row r="290" spans="1:5" x14ac:dyDescent="0.25">
      <c r="A290">
        <v>289</v>
      </c>
      <c r="C290" s="3">
        <v>2</v>
      </c>
    </row>
    <row r="291" spans="1:5" x14ac:dyDescent="0.25">
      <c r="A291">
        <v>290</v>
      </c>
      <c r="B291" s="4">
        <v>1</v>
      </c>
      <c r="C291" s="3">
        <v>2</v>
      </c>
    </row>
    <row r="292" spans="1:5" x14ac:dyDescent="0.25">
      <c r="A292">
        <v>291</v>
      </c>
      <c r="B292" s="4">
        <v>1</v>
      </c>
      <c r="C292" s="3">
        <v>2</v>
      </c>
    </row>
    <row r="293" spans="1:5" x14ac:dyDescent="0.25">
      <c r="A293">
        <v>292</v>
      </c>
      <c r="B293" s="4">
        <v>1</v>
      </c>
      <c r="C293" s="3">
        <v>2</v>
      </c>
    </row>
    <row r="294" spans="1:5" x14ac:dyDescent="0.25">
      <c r="A294">
        <v>293</v>
      </c>
      <c r="B294" s="4">
        <v>1</v>
      </c>
      <c r="C294" s="3">
        <v>2</v>
      </c>
    </row>
    <row r="295" spans="1:5" x14ac:dyDescent="0.25">
      <c r="A295">
        <v>294</v>
      </c>
      <c r="B295" s="4">
        <v>1</v>
      </c>
    </row>
    <row r="296" spans="1:5" x14ac:dyDescent="0.25">
      <c r="A296">
        <v>295</v>
      </c>
      <c r="B296" s="4">
        <v>1</v>
      </c>
    </row>
    <row r="297" spans="1:5" x14ac:dyDescent="0.25">
      <c r="A297">
        <v>296</v>
      </c>
      <c r="B297" s="4">
        <v>1</v>
      </c>
    </row>
    <row r="298" spans="1:5" x14ac:dyDescent="0.25">
      <c r="A298">
        <v>297</v>
      </c>
      <c r="B298" s="4">
        <v>1</v>
      </c>
      <c r="E298" s="5">
        <v>4</v>
      </c>
    </row>
    <row r="299" spans="1:5" x14ac:dyDescent="0.25">
      <c r="A299">
        <v>298</v>
      </c>
      <c r="D299" s="2">
        <v>3</v>
      </c>
      <c r="E299" s="5">
        <v>4</v>
      </c>
    </row>
    <row r="300" spans="1:5" x14ac:dyDescent="0.25">
      <c r="A300">
        <v>299</v>
      </c>
      <c r="D300" s="2">
        <v>3</v>
      </c>
      <c r="E300" s="5">
        <v>4</v>
      </c>
    </row>
    <row r="301" spans="1:5" x14ac:dyDescent="0.25">
      <c r="A301">
        <v>300</v>
      </c>
      <c r="D301" s="2">
        <v>3</v>
      </c>
      <c r="E301" s="5">
        <v>4</v>
      </c>
    </row>
    <row r="302" spans="1:5" x14ac:dyDescent="0.25">
      <c r="A302">
        <v>301</v>
      </c>
      <c r="D302" s="2">
        <v>3</v>
      </c>
      <c r="E302" s="5">
        <v>4</v>
      </c>
    </row>
    <row r="303" spans="1:5" x14ac:dyDescent="0.25">
      <c r="A303">
        <v>302</v>
      </c>
      <c r="D303" s="2">
        <v>3</v>
      </c>
      <c r="E303" s="5">
        <v>4</v>
      </c>
    </row>
    <row r="304" spans="1:5" x14ac:dyDescent="0.25">
      <c r="A304">
        <v>303</v>
      </c>
      <c r="D304" s="2">
        <v>3</v>
      </c>
      <c r="E304" s="5">
        <v>4</v>
      </c>
    </row>
    <row r="305" spans="1:5" x14ac:dyDescent="0.25">
      <c r="A305">
        <v>304</v>
      </c>
      <c r="D305" s="2">
        <v>3</v>
      </c>
      <c r="E305" s="5">
        <v>4</v>
      </c>
    </row>
    <row r="306" spans="1:5" x14ac:dyDescent="0.25">
      <c r="A306">
        <v>305</v>
      </c>
      <c r="C306" s="3">
        <v>2</v>
      </c>
      <c r="D306" s="2">
        <v>3</v>
      </c>
    </row>
    <row r="307" spans="1:5" x14ac:dyDescent="0.25">
      <c r="A307">
        <v>306</v>
      </c>
      <c r="C307" s="3">
        <v>2</v>
      </c>
    </row>
    <row r="308" spans="1:5" x14ac:dyDescent="0.25">
      <c r="A308">
        <v>307</v>
      </c>
      <c r="C308" s="3">
        <v>2</v>
      </c>
    </row>
    <row r="309" spans="1:5" x14ac:dyDescent="0.25">
      <c r="A309">
        <v>308</v>
      </c>
      <c r="C309" s="3">
        <v>2</v>
      </c>
    </row>
    <row r="310" spans="1:5" x14ac:dyDescent="0.25">
      <c r="A310">
        <v>309</v>
      </c>
      <c r="C310" s="3">
        <v>2</v>
      </c>
    </row>
    <row r="311" spans="1:5" x14ac:dyDescent="0.25">
      <c r="A311">
        <v>310</v>
      </c>
      <c r="C311" s="3">
        <v>2</v>
      </c>
    </row>
    <row r="312" spans="1:5" x14ac:dyDescent="0.25">
      <c r="A312">
        <v>311</v>
      </c>
      <c r="B312" s="4">
        <v>1</v>
      </c>
      <c r="C312" s="3">
        <v>2</v>
      </c>
    </row>
    <row r="313" spans="1:5" x14ac:dyDescent="0.25">
      <c r="A313">
        <v>312</v>
      </c>
      <c r="B313" s="4">
        <v>1</v>
      </c>
      <c r="C313" s="3">
        <v>2</v>
      </c>
    </row>
    <row r="314" spans="1:5" x14ac:dyDescent="0.25">
      <c r="A314">
        <v>313</v>
      </c>
      <c r="B314" s="4">
        <v>1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</row>
    <row r="317" spans="1:5" x14ac:dyDescent="0.25">
      <c r="A317">
        <v>316</v>
      </c>
      <c r="B317" s="4">
        <v>1</v>
      </c>
    </row>
    <row r="318" spans="1:5" x14ac:dyDescent="0.25">
      <c r="A318">
        <v>317</v>
      </c>
      <c r="B318" s="4">
        <v>1</v>
      </c>
      <c r="E318" s="5">
        <v>4</v>
      </c>
    </row>
    <row r="319" spans="1:5" x14ac:dyDescent="0.25">
      <c r="A319">
        <v>318</v>
      </c>
      <c r="D319" s="2">
        <v>3</v>
      </c>
      <c r="E319" s="5">
        <v>4</v>
      </c>
    </row>
    <row r="320" spans="1:5" x14ac:dyDescent="0.25">
      <c r="A320">
        <v>319</v>
      </c>
      <c r="D320" s="2">
        <v>3</v>
      </c>
      <c r="E320" s="5">
        <v>4</v>
      </c>
    </row>
    <row r="321" spans="1:5" x14ac:dyDescent="0.25">
      <c r="A321">
        <v>320</v>
      </c>
      <c r="D321" s="2">
        <v>3</v>
      </c>
      <c r="E321" s="5">
        <v>4</v>
      </c>
    </row>
    <row r="322" spans="1:5" x14ac:dyDescent="0.25">
      <c r="A322">
        <v>321</v>
      </c>
      <c r="D322" s="2">
        <v>3</v>
      </c>
      <c r="E322" s="5">
        <v>4</v>
      </c>
    </row>
    <row r="323" spans="1:5" x14ac:dyDescent="0.25">
      <c r="A323">
        <v>322</v>
      </c>
      <c r="D323" s="2">
        <v>3</v>
      </c>
      <c r="E323" s="5">
        <v>4</v>
      </c>
    </row>
    <row r="324" spans="1:5" x14ac:dyDescent="0.25">
      <c r="A324">
        <v>323</v>
      </c>
      <c r="D324" s="2">
        <v>3</v>
      </c>
      <c r="E324" s="5">
        <v>4</v>
      </c>
    </row>
    <row r="325" spans="1:5" x14ac:dyDescent="0.25">
      <c r="A325">
        <v>324</v>
      </c>
      <c r="D325" s="2">
        <v>3</v>
      </c>
      <c r="E325" s="5">
        <v>4</v>
      </c>
    </row>
    <row r="326" spans="1:5" x14ac:dyDescent="0.25">
      <c r="A326">
        <v>325</v>
      </c>
    </row>
    <row r="327" spans="1:5" x14ac:dyDescent="0.25">
      <c r="A327">
        <v>326</v>
      </c>
    </row>
    <row r="328" spans="1:5" x14ac:dyDescent="0.25">
      <c r="A328">
        <v>327</v>
      </c>
      <c r="C328" s="3">
        <v>2</v>
      </c>
    </row>
    <row r="329" spans="1:5" x14ac:dyDescent="0.25">
      <c r="A329">
        <v>328</v>
      </c>
      <c r="C329" s="3">
        <v>2</v>
      </c>
    </row>
    <row r="330" spans="1:5" x14ac:dyDescent="0.25">
      <c r="A330">
        <v>329</v>
      </c>
      <c r="C330" s="3">
        <v>2</v>
      </c>
    </row>
    <row r="331" spans="1:5" x14ac:dyDescent="0.25">
      <c r="A331">
        <v>330</v>
      </c>
      <c r="C331" s="3">
        <v>2</v>
      </c>
    </row>
    <row r="332" spans="1:5" x14ac:dyDescent="0.25">
      <c r="A332">
        <v>331</v>
      </c>
      <c r="C332" s="3">
        <v>2</v>
      </c>
    </row>
    <row r="333" spans="1:5" x14ac:dyDescent="0.25">
      <c r="A333">
        <v>332</v>
      </c>
      <c r="B333" s="4">
        <v>1</v>
      </c>
      <c r="C333" s="3">
        <v>2</v>
      </c>
    </row>
    <row r="334" spans="1:5" x14ac:dyDescent="0.25">
      <c r="A334">
        <v>333</v>
      </c>
      <c r="B334" s="4">
        <v>1</v>
      </c>
      <c r="C334" s="3">
        <v>2</v>
      </c>
    </row>
    <row r="335" spans="1:5" x14ac:dyDescent="0.25">
      <c r="A335">
        <v>334</v>
      </c>
      <c r="B335" s="4">
        <v>1</v>
      </c>
      <c r="C335" s="3">
        <v>2</v>
      </c>
    </row>
    <row r="336" spans="1:5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B339" s="4">
        <v>1</v>
      </c>
      <c r="E339" s="5">
        <v>4</v>
      </c>
    </row>
    <row r="340" spans="1:5" x14ac:dyDescent="0.25">
      <c r="A340">
        <v>339</v>
      </c>
      <c r="E340" s="5">
        <v>4</v>
      </c>
    </row>
    <row r="341" spans="1:5" x14ac:dyDescent="0.25">
      <c r="A341">
        <v>340</v>
      </c>
      <c r="D341" s="2">
        <v>3</v>
      </c>
      <c r="E341" s="5">
        <v>4</v>
      </c>
    </row>
    <row r="342" spans="1:5" x14ac:dyDescent="0.25">
      <c r="A342">
        <v>341</v>
      </c>
      <c r="D342" s="2">
        <v>3</v>
      </c>
      <c r="E342" s="5">
        <v>4</v>
      </c>
    </row>
    <row r="343" spans="1:5" x14ac:dyDescent="0.25">
      <c r="A343">
        <v>342</v>
      </c>
      <c r="D343" s="2">
        <v>3</v>
      </c>
      <c r="E343" s="5">
        <v>4</v>
      </c>
    </row>
    <row r="344" spans="1:5" x14ac:dyDescent="0.25">
      <c r="A344">
        <v>343</v>
      </c>
      <c r="D344" s="2">
        <v>3</v>
      </c>
      <c r="E344" s="5">
        <v>4</v>
      </c>
    </row>
    <row r="345" spans="1:5" x14ac:dyDescent="0.25">
      <c r="A345">
        <v>344</v>
      </c>
      <c r="D345" s="2">
        <v>3</v>
      </c>
      <c r="E345" s="5">
        <v>4</v>
      </c>
    </row>
    <row r="346" spans="1:5" x14ac:dyDescent="0.25">
      <c r="A346">
        <v>345</v>
      </c>
      <c r="D346" s="2">
        <v>3</v>
      </c>
      <c r="E346" s="5">
        <v>4</v>
      </c>
    </row>
    <row r="347" spans="1:5" x14ac:dyDescent="0.25">
      <c r="A347">
        <v>346</v>
      </c>
      <c r="C347" s="3">
        <v>2</v>
      </c>
      <c r="D347" s="2">
        <v>3</v>
      </c>
      <c r="E347" s="5">
        <v>4</v>
      </c>
    </row>
    <row r="348" spans="1:5" x14ac:dyDescent="0.25">
      <c r="A348">
        <v>347</v>
      </c>
      <c r="C348" s="3">
        <v>2</v>
      </c>
    </row>
    <row r="349" spans="1:5" x14ac:dyDescent="0.25">
      <c r="A349">
        <v>348</v>
      </c>
      <c r="C349" s="3">
        <v>2</v>
      </c>
    </row>
    <row r="350" spans="1:5" x14ac:dyDescent="0.25">
      <c r="A350">
        <v>349</v>
      </c>
      <c r="C350" s="3">
        <v>2</v>
      </c>
    </row>
    <row r="351" spans="1:5" x14ac:dyDescent="0.25">
      <c r="A351">
        <v>350</v>
      </c>
      <c r="C351" s="3">
        <v>2</v>
      </c>
    </row>
    <row r="352" spans="1:5" x14ac:dyDescent="0.25">
      <c r="A352">
        <v>351</v>
      </c>
      <c r="C352" s="3">
        <v>2</v>
      </c>
    </row>
    <row r="353" spans="1:5" x14ac:dyDescent="0.25">
      <c r="A353">
        <v>352</v>
      </c>
      <c r="B353" s="4">
        <v>1</v>
      </c>
      <c r="C353" s="3">
        <v>2</v>
      </c>
    </row>
    <row r="354" spans="1:5" x14ac:dyDescent="0.25">
      <c r="A354">
        <v>353</v>
      </c>
      <c r="B354" s="4">
        <v>1</v>
      </c>
      <c r="C354" s="3">
        <v>2</v>
      </c>
    </row>
    <row r="355" spans="1:5" x14ac:dyDescent="0.25">
      <c r="A355">
        <v>354</v>
      </c>
      <c r="B355" s="4">
        <v>1</v>
      </c>
      <c r="C355" s="3">
        <v>2</v>
      </c>
    </row>
    <row r="356" spans="1:5" x14ac:dyDescent="0.25">
      <c r="A356">
        <v>355</v>
      </c>
      <c r="B356" s="4">
        <v>1</v>
      </c>
    </row>
    <row r="357" spans="1:5" x14ac:dyDescent="0.25">
      <c r="A357">
        <v>356</v>
      </c>
      <c r="B357" s="4">
        <v>1</v>
      </c>
    </row>
    <row r="358" spans="1:5" x14ac:dyDescent="0.25">
      <c r="A358">
        <v>357</v>
      </c>
      <c r="B358" s="4">
        <v>1</v>
      </c>
    </row>
    <row r="359" spans="1:5" x14ac:dyDescent="0.25">
      <c r="A359">
        <v>358</v>
      </c>
      <c r="B359" s="4">
        <v>1</v>
      </c>
    </row>
    <row r="360" spans="1:5" x14ac:dyDescent="0.25">
      <c r="A360">
        <v>359</v>
      </c>
      <c r="B360" s="4">
        <v>1</v>
      </c>
      <c r="E360" s="5">
        <v>4</v>
      </c>
    </row>
    <row r="361" spans="1:5" x14ac:dyDescent="0.25">
      <c r="A361">
        <v>360</v>
      </c>
      <c r="B361" s="4">
        <v>1</v>
      </c>
      <c r="E361" s="5">
        <v>4</v>
      </c>
    </row>
    <row r="362" spans="1:5" x14ac:dyDescent="0.25">
      <c r="A362">
        <v>361</v>
      </c>
      <c r="E362" s="5">
        <v>4</v>
      </c>
    </row>
    <row r="363" spans="1:5" x14ac:dyDescent="0.25">
      <c r="A363">
        <v>362</v>
      </c>
      <c r="D363" s="2">
        <v>3</v>
      </c>
      <c r="E363" s="5">
        <v>4</v>
      </c>
    </row>
    <row r="364" spans="1:5" x14ac:dyDescent="0.25">
      <c r="A364">
        <v>363</v>
      </c>
      <c r="D364" s="2">
        <v>3</v>
      </c>
      <c r="E364" s="5">
        <v>4</v>
      </c>
    </row>
    <row r="365" spans="1:5" x14ac:dyDescent="0.25">
      <c r="A365">
        <v>364</v>
      </c>
      <c r="D365" s="2">
        <v>3</v>
      </c>
      <c r="E365" s="5">
        <v>4</v>
      </c>
    </row>
    <row r="366" spans="1:5" x14ac:dyDescent="0.25">
      <c r="A366">
        <v>365</v>
      </c>
      <c r="D366" s="2">
        <v>3</v>
      </c>
      <c r="E366" s="5">
        <v>4</v>
      </c>
    </row>
    <row r="367" spans="1:5" x14ac:dyDescent="0.25">
      <c r="A367">
        <v>366</v>
      </c>
      <c r="D367" s="2">
        <v>3</v>
      </c>
      <c r="E367" s="5">
        <v>4</v>
      </c>
    </row>
    <row r="368" spans="1:5" x14ac:dyDescent="0.25">
      <c r="A368">
        <v>367</v>
      </c>
      <c r="C368" s="3">
        <v>2</v>
      </c>
      <c r="D368" s="2">
        <v>3</v>
      </c>
      <c r="E368" s="5">
        <v>4</v>
      </c>
    </row>
    <row r="369" spans="1:5" x14ac:dyDescent="0.25">
      <c r="A369">
        <v>368</v>
      </c>
      <c r="C369" s="3">
        <v>2</v>
      </c>
      <c r="D369" s="2">
        <v>3</v>
      </c>
      <c r="E369" s="5">
        <v>4</v>
      </c>
    </row>
    <row r="370" spans="1:5" x14ac:dyDescent="0.25">
      <c r="A370">
        <v>369</v>
      </c>
      <c r="C370" s="3">
        <v>2</v>
      </c>
      <c r="D370" s="2">
        <v>3</v>
      </c>
    </row>
    <row r="371" spans="1:5" x14ac:dyDescent="0.25">
      <c r="A371">
        <v>370</v>
      </c>
      <c r="C371" s="3">
        <v>2</v>
      </c>
      <c r="D371" s="2">
        <v>3</v>
      </c>
    </row>
    <row r="372" spans="1:5" x14ac:dyDescent="0.25">
      <c r="A372">
        <v>371</v>
      </c>
      <c r="C372" s="3">
        <v>2</v>
      </c>
    </row>
    <row r="373" spans="1:5" x14ac:dyDescent="0.25">
      <c r="A373">
        <v>372</v>
      </c>
      <c r="C373" s="3">
        <v>2</v>
      </c>
    </row>
    <row r="374" spans="1:5" x14ac:dyDescent="0.25">
      <c r="A374">
        <v>373</v>
      </c>
      <c r="C374" s="3">
        <v>2</v>
      </c>
    </row>
    <row r="375" spans="1:5" x14ac:dyDescent="0.25">
      <c r="A375">
        <v>374</v>
      </c>
      <c r="B375" s="4">
        <v>1</v>
      </c>
      <c r="C375" s="3">
        <v>2</v>
      </c>
    </row>
    <row r="376" spans="1:5" x14ac:dyDescent="0.25">
      <c r="A376">
        <v>375</v>
      </c>
      <c r="B376" s="4">
        <v>1</v>
      </c>
      <c r="C376" s="3">
        <v>2</v>
      </c>
    </row>
    <row r="377" spans="1:5" x14ac:dyDescent="0.25">
      <c r="A377">
        <v>376</v>
      </c>
      <c r="B377" s="4">
        <v>1</v>
      </c>
      <c r="C377" s="3">
        <v>2</v>
      </c>
    </row>
    <row r="378" spans="1:5" x14ac:dyDescent="0.25">
      <c r="A378">
        <v>377</v>
      </c>
      <c r="B378" s="4">
        <v>1</v>
      </c>
    </row>
    <row r="379" spans="1:5" x14ac:dyDescent="0.25">
      <c r="A379">
        <v>378</v>
      </c>
      <c r="B379" s="4">
        <v>1</v>
      </c>
    </row>
    <row r="380" spans="1:5" x14ac:dyDescent="0.25">
      <c r="A380">
        <v>379</v>
      </c>
      <c r="B380" s="4">
        <v>1</v>
      </c>
    </row>
    <row r="381" spans="1:5" x14ac:dyDescent="0.25">
      <c r="A381">
        <v>380</v>
      </c>
      <c r="B381" s="4">
        <v>1</v>
      </c>
      <c r="E381" s="5">
        <v>4</v>
      </c>
    </row>
    <row r="382" spans="1:5" x14ac:dyDescent="0.25">
      <c r="A382">
        <v>381</v>
      </c>
      <c r="B382" s="4">
        <v>1</v>
      </c>
      <c r="E382" s="5">
        <v>4</v>
      </c>
    </row>
    <row r="383" spans="1:5" x14ac:dyDescent="0.25">
      <c r="A383">
        <v>382</v>
      </c>
      <c r="B383" s="4">
        <v>1</v>
      </c>
      <c r="E383" s="5">
        <v>4</v>
      </c>
    </row>
    <row r="384" spans="1:5" x14ac:dyDescent="0.25">
      <c r="A384">
        <v>383</v>
      </c>
      <c r="B384" s="4">
        <v>1</v>
      </c>
      <c r="E384" s="5">
        <v>4</v>
      </c>
    </row>
    <row r="385" spans="1:6" x14ac:dyDescent="0.25">
      <c r="A385">
        <v>384</v>
      </c>
      <c r="E385" s="5">
        <v>4</v>
      </c>
    </row>
    <row r="386" spans="1:6" x14ac:dyDescent="0.25">
      <c r="A386">
        <v>385</v>
      </c>
      <c r="D386" s="2">
        <v>3</v>
      </c>
      <c r="E386" s="5">
        <v>4</v>
      </c>
    </row>
    <row r="387" spans="1:6" x14ac:dyDescent="0.25">
      <c r="A387">
        <v>386</v>
      </c>
      <c r="D387" s="2">
        <v>3</v>
      </c>
      <c r="E387" s="5">
        <v>4</v>
      </c>
      <c r="F387" t="s">
        <v>22</v>
      </c>
    </row>
    <row r="388" spans="1:6" x14ac:dyDescent="0.25">
      <c r="A388">
        <v>387</v>
      </c>
    </row>
    <row r="389" spans="1:6" x14ac:dyDescent="0.25">
      <c r="A389">
        <v>388</v>
      </c>
      <c r="F389" t="s">
        <v>22</v>
      </c>
    </row>
    <row r="390" spans="1:6" x14ac:dyDescent="0.25">
      <c r="A390">
        <v>389</v>
      </c>
      <c r="C390" s="3">
        <v>2</v>
      </c>
      <c r="D390" s="2">
        <v>3</v>
      </c>
    </row>
    <row r="391" spans="1:6" x14ac:dyDescent="0.25">
      <c r="A391">
        <v>390</v>
      </c>
      <c r="C391" s="3">
        <v>2</v>
      </c>
      <c r="D391" s="2">
        <v>3</v>
      </c>
    </row>
    <row r="392" spans="1:6" x14ac:dyDescent="0.25">
      <c r="A392">
        <v>391</v>
      </c>
      <c r="C392" s="3">
        <v>2</v>
      </c>
      <c r="D392" s="2">
        <v>3</v>
      </c>
    </row>
    <row r="393" spans="1:6" x14ac:dyDescent="0.25">
      <c r="A393">
        <v>392</v>
      </c>
      <c r="C393" s="3">
        <v>2</v>
      </c>
      <c r="D393" s="2">
        <v>3</v>
      </c>
    </row>
    <row r="394" spans="1:6" x14ac:dyDescent="0.25">
      <c r="A394">
        <v>393</v>
      </c>
      <c r="C394" s="3">
        <v>2</v>
      </c>
      <c r="D394" s="2">
        <v>3</v>
      </c>
    </row>
    <row r="395" spans="1:6" x14ac:dyDescent="0.25">
      <c r="A395">
        <v>394</v>
      </c>
      <c r="C395" s="3">
        <v>2</v>
      </c>
      <c r="D395" s="2">
        <v>3</v>
      </c>
    </row>
    <row r="396" spans="1:6" x14ac:dyDescent="0.25">
      <c r="A396">
        <v>395</v>
      </c>
      <c r="C396" s="3">
        <v>2</v>
      </c>
      <c r="D396" s="2">
        <v>3</v>
      </c>
    </row>
    <row r="397" spans="1:6" x14ac:dyDescent="0.25">
      <c r="A397">
        <v>396</v>
      </c>
      <c r="C397" s="3">
        <v>2</v>
      </c>
      <c r="D397" s="2">
        <v>3</v>
      </c>
    </row>
    <row r="398" spans="1:6" x14ac:dyDescent="0.25">
      <c r="A398">
        <v>397</v>
      </c>
      <c r="C398" s="3">
        <v>2</v>
      </c>
      <c r="D398" s="2">
        <v>3</v>
      </c>
    </row>
    <row r="399" spans="1:6" x14ac:dyDescent="0.25">
      <c r="A399">
        <v>398</v>
      </c>
      <c r="C399" s="3">
        <v>2</v>
      </c>
      <c r="D399" s="2">
        <v>3</v>
      </c>
    </row>
    <row r="400" spans="1:6" x14ac:dyDescent="0.25">
      <c r="A400">
        <v>399</v>
      </c>
      <c r="C400" s="3">
        <v>2</v>
      </c>
    </row>
    <row r="401" spans="1:5" x14ac:dyDescent="0.25">
      <c r="A401">
        <v>400</v>
      </c>
      <c r="C401" s="3">
        <v>2</v>
      </c>
    </row>
    <row r="402" spans="1:5" x14ac:dyDescent="0.25">
      <c r="A402">
        <v>401</v>
      </c>
      <c r="B402" s="4">
        <v>1</v>
      </c>
    </row>
    <row r="403" spans="1:5" x14ac:dyDescent="0.25">
      <c r="A403">
        <v>402</v>
      </c>
      <c r="B403" s="4">
        <v>1</v>
      </c>
    </row>
    <row r="404" spans="1:5" x14ac:dyDescent="0.25">
      <c r="A404">
        <v>403</v>
      </c>
      <c r="B404" s="4">
        <v>1</v>
      </c>
      <c r="E404" s="5">
        <v>4</v>
      </c>
    </row>
    <row r="405" spans="1:5" x14ac:dyDescent="0.25">
      <c r="A405">
        <v>404</v>
      </c>
      <c r="B405" s="4">
        <v>1</v>
      </c>
      <c r="E405" s="5">
        <v>4</v>
      </c>
    </row>
    <row r="406" spans="1:5" x14ac:dyDescent="0.25">
      <c r="A406">
        <v>405</v>
      </c>
      <c r="B406" s="4">
        <v>1</v>
      </c>
      <c r="E406" s="5">
        <v>4</v>
      </c>
    </row>
    <row r="407" spans="1:5" x14ac:dyDescent="0.25">
      <c r="A407">
        <v>406</v>
      </c>
      <c r="B407" s="4">
        <v>1</v>
      </c>
      <c r="E407" s="5">
        <v>4</v>
      </c>
    </row>
    <row r="408" spans="1:5" x14ac:dyDescent="0.25">
      <c r="A408">
        <v>407</v>
      </c>
      <c r="B408" s="4">
        <v>1</v>
      </c>
      <c r="E408" s="5">
        <v>4</v>
      </c>
    </row>
    <row r="409" spans="1:5" x14ac:dyDescent="0.25">
      <c r="A409">
        <v>408</v>
      </c>
      <c r="B409" s="4">
        <v>1</v>
      </c>
      <c r="E409" s="5">
        <v>4</v>
      </c>
    </row>
    <row r="410" spans="1:5" x14ac:dyDescent="0.25">
      <c r="A410">
        <v>409</v>
      </c>
      <c r="B410" s="4">
        <v>1</v>
      </c>
      <c r="E410" s="5">
        <v>4</v>
      </c>
    </row>
    <row r="411" spans="1:5" x14ac:dyDescent="0.25">
      <c r="A411">
        <v>410</v>
      </c>
      <c r="B411" s="4">
        <v>1</v>
      </c>
      <c r="D411" s="2">
        <v>3</v>
      </c>
      <c r="E411" s="5">
        <v>4</v>
      </c>
    </row>
    <row r="412" spans="1:5" x14ac:dyDescent="0.25">
      <c r="A412">
        <v>411</v>
      </c>
      <c r="D412" s="2">
        <v>3</v>
      </c>
      <c r="E412" s="5">
        <v>4</v>
      </c>
    </row>
    <row r="413" spans="1:5" x14ac:dyDescent="0.25">
      <c r="A413">
        <v>412</v>
      </c>
      <c r="D413" s="2">
        <v>3</v>
      </c>
      <c r="E413" s="5">
        <v>4</v>
      </c>
    </row>
    <row r="414" spans="1:5" x14ac:dyDescent="0.25">
      <c r="A414">
        <v>413</v>
      </c>
      <c r="D414" s="2">
        <v>3</v>
      </c>
      <c r="E414" s="5">
        <v>4</v>
      </c>
    </row>
    <row r="415" spans="1:5" x14ac:dyDescent="0.25">
      <c r="A415">
        <v>414</v>
      </c>
      <c r="C415" s="3">
        <v>2</v>
      </c>
      <c r="D415" s="2">
        <v>3</v>
      </c>
    </row>
    <row r="416" spans="1:5" x14ac:dyDescent="0.25">
      <c r="A416">
        <v>415</v>
      </c>
      <c r="C416" s="3">
        <v>2</v>
      </c>
      <c r="D416" s="2">
        <v>3</v>
      </c>
    </row>
    <row r="417" spans="1:5" x14ac:dyDescent="0.25">
      <c r="A417">
        <v>416</v>
      </c>
      <c r="C417" s="3">
        <v>2</v>
      </c>
      <c r="D417" s="2">
        <v>3</v>
      </c>
    </row>
    <row r="418" spans="1:5" x14ac:dyDescent="0.25">
      <c r="A418">
        <v>417</v>
      </c>
      <c r="C418" s="3">
        <v>2</v>
      </c>
      <c r="D418" s="2">
        <v>3</v>
      </c>
    </row>
    <row r="419" spans="1:5" x14ac:dyDescent="0.25">
      <c r="A419">
        <v>418</v>
      </c>
      <c r="C419" s="3">
        <v>2</v>
      </c>
      <c r="D419" s="2">
        <v>3</v>
      </c>
    </row>
    <row r="420" spans="1:5" x14ac:dyDescent="0.25">
      <c r="A420">
        <v>419</v>
      </c>
      <c r="C420" s="3">
        <v>2</v>
      </c>
    </row>
    <row r="421" spans="1:5" x14ac:dyDescent="0.25">
      <c r="A421">
        <v>420</v>
      </c>
      <c r="C421" s="3">
        <v>2</v>
      </c>
    </row>
    <row r="422" spans="1:5" x14ac:dyDescent="0.25">
      <c r="A422">
        <v>421</v>
      </c>
      <c r="C422" s="3">
        <v>2</v>
      </c>
    </row>
    <row r="423" spans="1:5" x14ac:dyDescent="0.25">
      <c r="A423">
        <v>422</v>
      </c>
      <c r="B423" s="4">
        <v>1</v>
      </c>
      <c r="C423" s="3">
        <v>2</v>
      </c>
    </row>
    <row r="424" spans="1:5" x14ac:dyDescent="0.25">
      <c r="A424">
        <v>423</v>
      </c>
      <c r="B424" s="4">
        <v>1</v>
      </c>
      <c r="C424" s="3">
        <v>2</v>
      </c>
    </row>
    <row r="425" spans="1:5" x14ac:dyDescent="0.25">
      <c r="A425">
        <v>424</v>
      </c>
      <c r="B425" s="4">
        <v>1</v>
      </c>
    </row>
    <row r="426" spans="1:5" x14ac:dyDescent="0.25">
      <c r="A426">
        <v>425</v>
      </c>
      <c r="B426" s="4">
        <v>1</v>
      </c>
    </row>
    <row r="427" spans="1:5" x14ac:dyDescent="0.25">
      <c r="A427">
        <v>426</v>
      </c>
      <c r="B427" s="4">
        <v>1</v>
      </c>
    </row>
    <row r="428" spans="1:5" x14ac:dyDescent="0.25">
      <c r="A428">
        <v>427</v>
      </c>
      <c r="B428" s="4">
        <v>1</v>
      </c>
      <c r="E428" s="5">
        <v>4</v>
      </c>
    </row>
    <row r="429" spans="1:5" x14ac:dyDescent="0.25">
      <c r="A429">
        <v>428</v>
      </c>
      <c r="B429" s="4">
        <v>1</v>
      </c>
      <c r="E429" s="5">
        <v>4</v>
      </c>
    </row>
    <row r="430" spans="1:5" x14ac:dyDescent="0.25">
      <c r="A430">
        <v>429</v>
      </c>
      <c r="D430" s="2">
        <v>3</v>
      </c>
      <c r="E430" s="5">
        <v>4</v>
      </c>
    </row>
    <row r="431" spans="1:5" x14ac:dyDescent="0.25">
      <c r="A431">
        <v>430</v>
      </c>
      <c r="D431" s="2">
        <v>3</v>
      </c>
      <c r="E431" s="5">
        <v>4</v>
      </c>
    </row>
    <row r="432" spans="1:5" x14ac:dyDescent="0.25">
      <c r="A432">
        <v>431</v>
      </c>
      <c r="D432" s="2">
        <v>3</v>
      </c>
      <c r="E432" s="5">
        <v>4</v>
      </c>
    </row>
    <row r="433" spans="1:5" x14ac:dyDescent="0.25">
      <c r="A433">
        <v>432</v>
      </c>
      <c r="D433" s="2">
        <v>3</v>
      </c>
      <c r="E433" s="5">
        <v>4</v>
      </c>
    </row>
    <row r="434" spans="1:5" x14ac:dyDescent="0.25">
      <c r="A434">
        <v>433</v>
      </c>
      <c r="D434" s="2">
        <v>3</v>
      </c>
      <c r="E434" s="5">
        <v>4</v>
      </c>
    </row>
    <row r="435" spans="1:5" x14ac:dyDescent="0.25">
      <c r="A435">
        <v>434</v>
      </c>
      <c r="D435" s="2">
        <v>3</v>
      </c>
      <c r="E435" s="5">
        <v>4</v>
      </c>
    </row>
    <row r="436" spans="1:5" x14ac:dyDescent="0.25">
      <c r="A436">
        <v>435</v>
      </c>
      <c r="D436" s="2">
        <v>3</v>
      </c>
      <c r="E436" s="5">
        <v>4</v>
      </c>
    </row>
    <row r="437" spans="1:5" x14ac:dyDescent="0.25">
      <c r="A437">
        <v>436</v>
      </c>
      <c r="D437" s="2">
        <v>3</v>
      </c>
    </row>
    <row r="438" spans="1:5" x14ac:dyDescent="0.25">
      <c r="A438">
        <v>437</v>
      </c>
    </row>
    <row r="439" spans="1:5" x14ac:dyDescent="0.25">
      <c r="A439">
        <v>438</v>
      </c>
    </row>
    <row r="440" spans="1:5" x14ac:dyDescent="0.25">
      <c r="A440">
        <v>439</v>
      </c>
    </row>
    <row r="441" spans="1:5" x14ac:dyDescent="0.25">
      <c r="A441">
        <v>440</v>
      </c>
      <c r="C441" s="3">
        <v>2</v>
      </c>
    </row>
    <row r="442" spans="1:5" x14ac:dyDescent="0.25">
      <c r="A442">
        <v>441</v>
      </c>
      <c r="C442" s="3">
        <v>2</v>
      </c>
    </row>
    <row r="443" spans="1:5" x14ac:dyDescent="0.25">
      <c r="A443">
        <v>442</v>
      </c>
      <c r="B443" s="4">
        <v>1</v>
      </c>
      <c r="C443" s="3">
        <v>2</v>
      </c>
    </row>
    <row r="444" spans="1:5" x14ac:dyDescent="0.25">
      <c r="A444">
        <v>443</v>
      </c>
      <c r="B444" s="4">
        <v>1</v>
      </c>
      <c r="C444" s="3">
        <v>2</v>
      </c>
    </row>
    <row r="445" spans="1:5" x14ac:dyDescent="0.25">
      <c r="A445">
        <v>444</v>
      </c>
      <c r="B445" s="4">
        <v>1</v>
      </c>
      <c r="C445" s="3">
        <v>2</v>
      </c>
    </row>
    <row r="446" spans="1:5" x14ac:dyDescent="0.25">
      <c r="A446">
        <v>445</v>
      </c>
      <c r="B446" s="4">
        <v>1</v>
      </c>
      <c r="C446" s="3">
        <v>2</v>
      </c>
    </row>
    <row r="447" spans="1:5" x14ac:dyDescent="0.25">
      <c r="A447">
        <v>446</v>
      </c>
      <c r="B447" s="4">
        <v>1</v>
      </c>
      <c r="C447" s="3">
        <v>2</v>
      </c>
    </row>
    <row r="448" spans="1:5" x14ac:dyDescent="0.25">
      <c r="A448">
        <v>447</v>
      </c>
      <c r="B448" s="4">
        <v>1</v>
      </c>
    </row>
    <row r="449" spans="1:5" x14ac:dyDescent="0.25">
      <c r="A449">
        <v>448</v>
      </c>
      <c r="B449" s="4">
        <v>1</v>
      </c>
    </row>
    <row r="450" spans="1:5" x14ac:dyDescent="0.25">
      <c r="A450">
        <v>449</v>
      </c>
      <c r="B450" s="4">
        <v>1</v>
      </c>
      <c r="E450" s="5">
        <v>4</v>
      </c>
    </row>
    <row r="451" spans="1:5" x14ac:dyDescent="0.25">
      <c r="A451">
        <v>450</v>
      </c>
      <c r="D451" s="2">
        <v>3</v>
      </c>
      <c r="E451" s="5">
        <v>4</v>
      </c>
    </row>
    <row r="452" spans="1:5" x14ac:dyDescent="0.25">
      <c r="A452">
        <v>451</v>
      </c>
      <c r="D452" s="2">
        <v>3</v>
      </c>
      <c r="E452" s="5">
        <v>4</v>
      </c>
    </row>
    <row r="453" spans="1:5" x14ac:dyDescent="0.25">
      <c r="A453">
        <v>452</v>
      </c>
      <c r="D453" s="2">
        <v>3</v>
      </c>
      <c r="E453" s="5">
        <v>4</v>
      </c>
    </row>
    <row r="454" spans="1:5" x14ac:dyDescent="0.25">
      <c r="A454">
        <v>453</v>
      </c>
      <c r="D454" s="2">
        <v>3</v>
      </c>
      <c r="E454" s="5">
        <v>4</v>
      </c>
    </row>
    <row r="455" spans="1:5" x14ac:dyDescent="0.25">
      <c r="A455">
        <v>454</v>
      </c>
      <c r="D455" s="2">
        <v>3</v>
      </c>
      <c r="E455" s="5">
        <v>4</v>
      </c>
    </row>
    <row r="456" spans="1:5" x14ac:dyDescent="0.25">
      <c r="A456">
        <v>455</v>
      </c>
      <c r="D456" s="2">
        <v>3</v>
      </c>
      <c r="E456" s="5">
        <v>4</v>
      </c>
    </row>
    <row r="457" spans="1:5" x14ac:dyDescent="0.25">
      <c r="A457">
        <v>456</v>
      </c>
      <c r="D457" s="2">
        <v>3</v>
      </c>
      <c r="E457" s="5">
        <v>4</v>
      </c>
    </row>
    <row r="458" spans="1:5" x14ac:dyDescent="0.25">
      <c r="A458">
        <v>457</v>
      </c>
      <c r="D458" s="2">
        <v>3</v>
      </c>
      <c r="E458" s="5">
        <v>4</v>
      </c>
    </row>
    <row r="459" spans="1:5" x14ac:dyDescent="0.25">
      <c r="A459">
        <v>458</v>
      </c>
    </row>
    <row r="460" spans="1:5" x14ac:dyDescent="0.25">
      <c r="A460">
        <v>459</v>
      </c>
      <c r="C460" s="3">
        <v>2</v>
      </c>
    </row>
    <row r="461" spans="1:5" x14ac:dyDescent="0.25">
      <c r="A461">
        <v>460</v>
      </c>
      <c r="C461" s="3">
        <v>2</v>
      </c>
    </row>
    <row r="462" spans="1:5" x14ac:dyDescent="0.25">
      <c r="A462">
        <v>461</v>
      </c>
      <c r="C462" s="3">
        <v>2</v>
      </c>
    </row>
    <row r="463" spans="1:5" x14ac:dyDescent="0.25">
      <c r="A463">
        <v>462</v>
      </c>
      <c r="C463" s="3">
        <v>2</v>
      </c>
    </row>
    <row r="464" spans="1:5" x14ac:dyDescent="0.25">
      <c r="A464">
        <v>463</v>
      </c>
      <c r="B464" s="4">
        <v>1</v>
      </c>
      <c r="C464" s="3">
        <v>2</v>
      </c>
    </row>
    <row r="465" spans="1:5" x14ac:dyDescent="0.25">
      <c r="A465">
        <v>464</v>
      </c>
      <c r="B465" s="4">
        <v>1</v>
      </c>
      <c r="C465" s="3">
        <v>2</v>
      </c>
    </row>
    <row r="466" spans="1:5" x14ac:dyDescent="0.25">
      <c r="A466">
        <v>465</v>
      </c>
      <c r="B466" s="4">
        <v>1</v>
      </c>
      <c r="C466" s="3">
        <v>2</v>
      </c>
    </row>
    <row r="467" spans="1:5" x14ac:dyDescent="0.25">
      <c r="A467">
        <v>466</v>
      </c>
      <c r="B467" s="4">
        <v>1</v>
      </c>
      <c r="C467" s="3">
        <v>2</v>
      </c>
    </row>
    <row r="468" spans="1:5" x14ac:dyDescent="0.25">
      <c r="A468">
        <v>467</v>
      </c>
      <c r="B468" s="4">
        <v>1</v>
      </c>
    </row>
    <row r="469" spans="1:5" x14ac:dyDescent="0.25">
      <c r="A469">
        <v>468</v>
      </c>
      <c r="B469" s="4">
        <v>1</v>
      </c>
    </row>
    <row r="470" spans="1:5" x14ac:dyDescent="0.25">
      <c r="A470">
        <v>469</v>
      </c>
      <c r="B470" s="4">
        <v>1</v>
      </c>
    </row>
    <row r="471" spans="1:5" x14ac:dyDescent="0.25">
      <c r="A471">
        <v>470</v>
      </c>
      <c r="B471" s="4">
        <v>1</v>
      </c>
      <c r="E471" s="5">
        <v>4</v>
      </c>
    </row>
    <row r="472" spans="1:5" x14ac:dyDescent="0.25">
      <c r="A472">
        <v>471</v>
      </c>
      <c r="D472" s="2">
        <v>3</v>
      </c>
      <c r="E472" s="5">
        <v>4</v>
      </c>
    </row>
    <row r="473" spans="1:5" x14ac:dyDescent="0.25">
      <c r="A473">
        <v>472</v>
      </c>
      <c r="D473" s="2">
        <v>3</v>
      </c>
      <c r="E473" s="5">
        <v>4</v>
      </c>
    </row>
    <row r="474" spans="1:5" x14ac:dyDescent="0.25">
      <c r="A474">
        <v>473</v>
      </c>
      <c r="D474" s="2">
        <v>3</v>
      </c>
      <c r="E474" s="5">
        <v>4</v>
      </c>
    </row>
    <row r="475" spans="1:5" x14ac:dyDescent="0.25">
      <c r="A475">
        <v>474</v>
      </c>
      <c r="D475" s="2">
        <v>3</v>
      </c>
      <c r="E475" s="5">
        <v>4</v>
      </c>
    </row>
    <row r="476" spans="1:5" x14ac:dyDescent="0.25">
      <c r="A476">
        <v>475</v>
      </c>
      <c r="D476" s="2">
        <v>3</v>
      </c>
      <c r="E476" s="5">
        <v>4</v>
      </c>
    </row>
    <row r="477" spans="1:5" x14ac:dyDescent="0.25">
      <c r="A477">
        <v>476</v>
      </c>
      <c r="D477" s="2">
        <v>3</v>
      </c>
      <c r="E477" s="5">
        <v>4</v>
      </c>
    </row>
    <row r="478" spans="1:5" x14ac:dyDescent="0.25">
      <c r="A478">
        <v>477</v>
      </c>
      <c r="C478" s="3">
        <v>2</v>
      </c>
      <c r="D478" s="2">
        <v>3</v>
      </c>
      <c r="E478" s="5">
        <v>4</v>
      </c>
    </row>
    <row r="479" spans="1:5" x14ac:dyDescent="0.25">
      <c r="A479">
        <v>478</v>
      </c>
      <c r="C479" s="3">
        <v>2</v>
      </c>
      <c r="D479" s="2">
        <v>3</v>
      </c>
      <c r="E479" s="5">
        <v>4</v>
      </c>
    </row>
    <row r="480" spans="1:5" x14ac:dyDescent="0.25">
      <c r="A480">
        <v>479</v>
      </c>
      <c r="C480" s="3">
        <v>2</v>
      </c>
    </row>
    <row r="481" spans="1:5" x14ac:dyDescent="0.25">
      <c r="A481">
        <v>480</v>
      </c>
      <c r="C481" s="3">
        <v>2</v>
      </c>
    </row>
    <row r="482" spans="1:5" x14ac:dyDescent="0.25">
      <c r="A482">
        <v>481</v>
      </c>
      <c r="C482" s="3">
        <v>2</v>
      </c>
    </row>
    <row r="483" spans="1:5" x14ac:dyDescent="0.25">
      <c r="A483">
        <v>482</v>
      </c>
      <c r="C483" s="3">
        <v>2</v>
      </c>
    </row>
    <row r="484" spans="1:5" x14ac:dyDescent="0.25">
      <c r="A484">
        <v>483</v>
      </c>
      <c r="B484" s="4">
        <v>1</v>
      </c>
      <c r="C484" s="3">
        <v>2</v>
      </c>
    </row>
    <row r="485" spans="1:5" x14ac:dyDescent="0.25">
      <c r="A485">
        <v>484</v>
      </c>
      <c r="B485" s="4">
        <v>1</v>
      </c>
      <c r="C485" s="3">
        <v>2</v>
      </c>
    </row>
    <row r="486" spans="1:5" x14ac:dyDescent="0.25">
      <c r="A486">
        <v>485</v>
      </c>
      <c r="B486" s="4">
        <v>1</v>
      </c>
      <c r="C486" s="3">
        <v>2</v>
      </c>
    </row>
    <row r="487" spans="1:5" x14ac:dyDescent="0.25">
      <c r="A487">
        <v>486</v>
      </c>
      <c r="B487" s="4">
        <v>1</v>
      </c>
    </row>
    <row r="488" spans="1:5" x14ac:dyDescent="0.25">
      <c r="A488">
        <v>487</v>
      </c>
      <c r="B488" s="4">
        <v>1</v>
      </c>
    </row>
    <row r="489" spans="1:5" x14ac:dyDescent="0.25">
      <c r="A489">
        <v>488</v>
      </c>
      <c r="B489" s="4">
        <v>1</v>
      </c>
    </row>
    <row r="490" spans="1:5" x14ac:dyDescent="0.25">
      <c r="A490">
        <v>489</v>
      </c>
      <c r="B490" s="4">
        <v>1</v>
      </c>
    </row>
    <row r="491" spans="1:5" x14ac:dyDescent="0.25">
      <c r="A491">
        <v>490</v>
      </c>
      <c r="E491" s="5">
        <v>4</v>
      </c>
    </row>
    <row r="492" spans="1:5" x14ac:dyDescent="0.25">
      <c r="A492">
        <v>491</v>
      </c>
      <c r="D492" s="2">
        <v>3</v>
      </c>
      <c r="E492" s="5">
        <v>4</v>
      </c>
    </row>
    <row r="493" spans="1:5" x14ac:dyDescent="0.25">
      <c r="A493">
        <v>492</v>
      </c>
      <c r="D493" s="2">
        <v>3</v>
      </c>
      <c r="E493" s="5">
        <v>4</v>
      </c>
    </row>
    <row r="494" spans="1:5" x14ac:dyDescent="0.25">
      <c r="A494">
        <v>493</v>
      </c>
      <c r="D494" s="2">
        <v>3</v>
      </c>
      <c r="E494" s="5">
        <v>4</v>
      </c>
    </row>
    <row r="495" spans="1:5" x14ac:dyDescent="0.25">
      <c r="A495">
        <v>494</v>
      </c>
      <c r="D495" s="2">
        <v>3</v>
      </c>
      <c r="E495" s="5">
        <v>4</v>
      </c>
    </row>
    <row r="496" spans="1:5" x14ac:dyDescent="0.25">
      <c r="A496">
        <v>495</v>
      </c>
      <c r="D496" s="2">
        <v>3</v>
      </c>
      <c r="E496" s="5">
        <v>4</v>
      </c>
    </row>
    <row r="497" spans="1:5" x14ac:dyDescent="0.25">
      <c r="A497">
        <v>496</v>
      </c>
      <c r="D497" s="2">
        <v>3</v>
      </c>
      <c r="E497" s="5">
        <v>4</v>
      </c>
    </row>
    <row r="498" spans="1:5" x14ac:dyDescent="0.25">
      <c r="A498">
        <v>497</v>
      </c>
      <c r="D498" s="2">
        <v>3</v>
      </c>
      <c r="E498" s="5">
        <v>4</v>
      </c>
    </row>
    <row r="499" spans="1:5" x14ac:dyDescent="0.25">
      <c r="A499">
        <v>498</v>
      </c>
      <c r="E499" s="5">
        <v>4</v>
      </c>
    </row>
    <row r="500" spans="1:5" x14ac:dyDescent="0.25">
      <c r="A500">
        <v>499</v>
      </c>
    </row>
    <row r="501" spans="1:5" x14ac:dyDescent="0.25">
      <c r="A501">
        <v>500</v>
      </c>
      <c r="C501" s="3">
        <v>2</v>
      </c>
    </row>
    <row r="502" spans="1:5" x14ac:dyDescent="0.25">
      <c r="A502">
        <v>501</v>
      </c>
      <c r="C502" s="3">
        <v>2</v>
      </c>
    </row>
    <row r="503" spans="1:5" x14ac:dyDescent="0.25">
      <c r="A503">
        <v>502</v>
      </c>
      <c r="C503" s="3">
        <v>2</v>
      </c>
    </row>
    <row r="504" spans="1:5" x14ac:dyDescent="0.25">
      <c r="A504">
        <v>503</v>
      </c>
      <c r="C504" s="3">
        <v>2</v>
      </c>
    </row>
    <row r="505" spans="1:5" x14ac:dyDescent="0.25">
      <c r="A505">
        <v>504</v>
      </c>
      <c r="C505" s="3">
        <v>2</v>
      </c>
    </row>
    <row r="506" spans="1:5" x14ac:dyDescent="0.25">
      <c r="A506">
        <v>505</v>
      </c>
      <c r="B506" s="4">
        <v>1</v>
      </c>
      <c r="C506" s="3">
        <v>2</v>
      </c>
    </row>
    <row r="507" spans="1:5" x14ac:dyDescent="0.25">
      <c r="A507">
        <v>506</v>
      </c>
      <c r="B507" s="4">
        <v>1</v>
      </c>
      <c r="C507" s="3">
        <v>2</v>
      </c>
    </row>
    <row r="508" spans="1:5" x14ac:dyDescent="0.25">
      <c r="A508">
        <v>507</v>
      </c>
      <c r="B508" s="4">
        <v>1</v>
      </c>
      <c r="C508" s="3">
        <v>2</v>
      </c>
    </row>
    <row r="509" spans="1:5" x14ac:dyDescent="0.25">
      <c r="A509">
        <v>508</v>
      </c>
      <c r="B509" s="4">
        <v>1</v>
      </c>
    </row>
    <row r="510" spans="1:5" x14ac:dyDescent="0.25">
      <c r="A510">
        <v>509</v>
      </c>
      <c r="B510" s="4">
        <v>1</v>
      </c>
    </row>
    <row r="511" spans="1:5" x14ac:dyDescent="0.25">
      <c r="A511">
        <v>510</v>
      </c>
      <c r="B511" s="4">
        <v>1</v>
      </c>
    </row>
    <row r="512" spans="1:5" x14ac:dyDescent="0.25">
      <c r="A512">
        <v>511</v>
      </c>
      <c r="B512" s="4">
        <v>1</v>
      </c>
    </row>
    <row r="513" spans="1:5" x14ac:dyDescent="0.25">
      <c r="A513">
        <v>512</v>
      </c>
      <c r="D513" s="2">
        <v>3</v>
      </c>
      <c r="E513" s="5">
        <v>4</v>
      </c>
    </row>
    <row r="514" spans="1:5" x14ac:dyDescent="0.25">
      <c r="A514">
        <v>513</v>
      </c>
      <c r="D514" s="2">
        <v>3</v>
      </c>
      <c r="E514" s="5">
        <v>4</v>
      </c>
    </row>
    <row r="515" spans="1:5" x14ac:dyDescent="0.25">
      <c r="A515">
        <v>514</v>
      </c>
      <c r="D515" s="2">
        <v>3</v>
      </c>
      <c r="E515" s="5">
        <v>4</v>
      </c>
    </row>
    <row r="516" spans="1:5" x14ac:dyDescent="0.25">
      <c r="A516">
        <v>515</v>
      </c>
      <c r="D516" s="2">
        <v>3</v>
      </c>
      <c r="E516" s="5">
        <v>4</v>
      </c>
    </row>
    <row r="517" spans="1:5" x14ac:dyDescent="0.25">
      <c r="A517">
        <v>516</v>
      </c>
      <c r="D517" s="2">
        <v>3</v>
      </c>
      <c r="E517" s="5">
        <v>4</v>
      </c>
    </row>
    <row r="518" spans="1:5" x14ac:dyDescent="0.25">
      <c r="A518">
        <v>517</v>
      </c>
      <c r="D518" s="2">
        <v>3</v>
      </c>
      <c r="E518" s="5">
        <v>4</v>
      </c>
    </row>
    <row r="519" spans="1:5" x14ac:dyDescent="0.25">
      <c r="A519">
        <v>518</v>
      </c>
      <c r="D519" s="2">
        <v>3</v>
      </c>
      <c r="E519" s="5">
        <v>4</v>
      </c>
    </row>
    <row r="520" spans="1:5" x14ac:dyDescent="0.25">
      <c r="A520">
        <v>519</v>
      </c>
      <c r="D520" s="2">
        <v>3</v>
      </c>
      <c r="E520" s="5">
        <v>4</v>
      </c>
    </row>
    <row r="521" spans="1:5" x14ac:dyDescent="0.25">
      <c r="A521">
        <v>520</v>
      </c>
    </row>
    <row r="522" spans="1:5" x14ac:dyDescent="0.25">
      <c r="A522">
        <v>521</v>
      </c>
    </row>
    <row r="523" spans="1:5" x14ac:dyDescent="0.25">
      <c r="A523">
        <v>522</v>
      </c>
      <c r="C523" s="3">
        <v>2</v>
      </c>
    </row>
    <row r="524" spans="1:5" x14ac:dyDescent="0.25">
      <c r="A524">
        <v>523</v>
      </c>
      <c r="C524" s="3">
        <v>2</v>
      </c>
    </row>
    <row r="525" spans="1:5" x14ac:dyDescent="0.25">
      <c r="A525">
        <v>524</v>
      </c>
      <c r="C525" s="3">
        <v>2</v>
      </c>
    </row>
    <row r="526" spans="1:5" x14ac:dyDescent="0.25">
      <c r="A526">
        <v>525</v>
      </c>
      <c r="C526" s="3">
        <v>2</v>
      </c>
    </row>
    <row r="527" spans="1:5" x14ac:dyDescent="0.25">
      <c r="A527">
        <v>526</v>
      </c>
      <c r="B527" s="4">
        <v>1</v>
      </c>
      <c r="C527" s="3">
        <v>2</v>
      </c>
    </row>
    <row r="528" spans="1:5" x14ac:dyDescent="0.25">
      <c r="A528">
        <v>527</v>
      </c>
      <c r="B528" s="4">
        <v>1</v>
      </c>
      <c r="C528" s="3">
        <v>2</v>
      </c>
    </row>
    <row r="529" spans="1:5" x14ac:dyDescent="0.25">
      <c r="A529">
        <v>528</v>
      </c>
      <c r="B529" s="4">
        <v>1</v>
      </c>
      <c r="C529" s="3">
        <v>2</v>
      </c>
    </row>
    <row r="530" spans="1:5" x14ac:dyDescent="0.25">
      <c r="A530">
        <v>529</v>
      </c>
      <c r="B530" s="4">
        <v>1</v>
      </c>
      <c r="C530" s="3">
        <v>2</v>
      </c>
    </row>
    <row r="531" spans="1:5" x14ac:dyDescent="0.25">
      <c r="A531">
        <v>530</v>
      </c>
      <c r="B531" s="4">
        <v>1</v>
      </c>
    </row>
    <row r="532" spans="1:5" x14ac:dyDescent="0.25">
      <c r="A532">
        <v>531</v>
      </c>
      <c r="B532" s="4">
        <v>1</v>
      </c>
    </row>
    <row r="533" spans="1:5" x14ac:dyDescent="0.25">
      <c r="A533">
        <v>532</v>
      </c>
      <c r="B533" s="4">
        <v>1</v>
      </c>
    </row>
    <row r="534" spans="1:5" x14ac:dyDescent="0.25">
      <c r="A534">
        <v>533</v>
      </c>
      <c r="E534" s="5">
        <v>4</v>
      </c>
    </row>
    <row r="535" spans="1:5" x14ac:dyDescent="0.25">
      <c r="A535">
        <v>534</v>
      </c>
      <c r="D535" s="2">
        <v>3</v>
      </c>
      <c r="E535" s="5">
        <v>4</v>
      </c>
    </row>
    <row r="536" spans="1:5" x14ac:dyDescent="0.25">
      <c r="A536">
        <v>535</v>
      </c>
      <c r="D536" s="2">
        <v>3</v>
      </c>
      <c r="E536" s="5">
        <v>4</v>
      </c>
    </row>
    <row r="537" spans="1:5" x14ac:dyDescent="0.25">
      <c r="A537">
        <v>536</v>
      </c>
      <c r="D537" s="2">
        <v>3</v>
      </c>
      <c r="E537" s="5">
        <v>4</v>
      </c>
    </row>
    <row r="538" spans="1:5" x14ac:dyDescent="0.25">
      <c r="A538">
        <v>537</v>
      </c>
      <c r="D538" s="2">
        <v>3</v>
      </c>
      <c r="E538" s="5">
        <v>4</v>
      </c>
    </row>
    <row r="539" spans="1:5" x14ac:dyDescent="0.25">
      <c r="A539">
        <v>538</v>
      </c>
      <c r="D539" s="2">
        <v>3</v>
      </c>
      <c r="E539" s="5">
        <v>4</v>
      </c>
    </row>
    <row r="540" spans="1:5" x14ac:dyDescent="0.25">
      <c r="A540">
        <v>539</v>
      </c>
      <c r="D540" s="2">
        <v>3</v>
      </c>
      <c r="E540" s="5">
        <v>4</v>
      </c>
    </row>
    <row r="541" spans="1:5" x14ac:dyDescent="0.25">
      <c r="A541">
        <v>540</v>
      </c>
      <c r="C541" s="3">
        <v>2</v>
      </c>
      <c r="D541" s="2">
        <v>3</v>
      </c>
      <c r="E541" s="5">
        <v>4</v>
      </c>
    </row>
    <row r="542" spans="1:5" x14ac:dyDescent="0.25">
      <c r="A542">
        <v>541</v>
      </c>
      <c r="C542" s="3">
        <v>2</v>
      </c>
    </row>
    <row r="543" spans="1:5" x14ac:dyDescent="0.25">
      <c r="A543">
        <v>542</v>
      </c>
      <c r="C543" s="3">
        <v>2</v>
      </c>
    </row>
    <row r="544" spans="1:5" x14ac:dyDescent="0.25">
      <c r="A544">
        <v>543</v>
      </c>
      <c r="C544" s="3">
        <v>2</v>
      </c>
    </row>
    <row r="545" spans="1:5" x14ac:dyDescent="0.25">
      <c r="A545">
        <v>544</v>
      </c>
      <c r="C545" s="3">
        <v>2</v>
      </c>
    </row>
    <row r="546" spans="1:5" x14ac:dyDescent="0.25">
      <c r="A546">
        <v>545</v>
      </c>
      <c r="B546" s="4">
        <v>1</v>
      </c>
      <c r="C546" s="3">
        <v>2</v>
      </c>
    </row>
    <row r="547" spans="1:5" x14ac:dyDescent="0.25">
      <c r="A547">
        <v>546</v>
      </c>
      <c r="B547" s="4">
        <v>1</v>
      </c>
      <c r="C547" s="3">
        <v>2</v>
      </c>
    </row>
    <row r="548" spans="1:5" x14ac:dyDescent="0.25">
      <c r="A548">
        <v>547</v>
      </c>
      <c r="B548" s="4">
        <v>1</v>
      </c>
      <c r="C548" s="3">
        <v>2</v>
      </c>
    </row>
    <row r="549" spans="1:5" x14ac:dyDescent="0.25">
      <c r="A549">
        <v>548</v>
      </c>
      <c r="B549" s="4">
        <v>1</v>
      </c>
      <c r="C549" s="3">
        <v>2</v>
      </c>
    </row>
    <row r="550" spans="1:5" x14ac:dyDescent="0.25">
      <c r="A550">
        <v>549</v>
      </c>
      <c r="B550" s="4">
        <v>1</v>
      </c>
    </row>
    <row r="551" spans="1:5" x14ac:dyDescent="0.25">
      <c r="A551">
        <v>550</v>
      </c>
      <c r="B551" s="4">
        <v>1</v>
      </c>
    </row>
    <row r="552" spans="1:5" x14ac:dyDescent="0.25">
      <c r="A552">
        <v>551</v>
      </c>
      <c r="B552" s="4">
        <v>1</v>
      </c>
    </row>
    <row r="553" spans="1:5" x14ac:dyDescent="0.25">
      <c r="A553">
        <v>552</v>
      </c>
      <c r="B553" s="4">
        <v>1</v>
      </c>
    </row>
    <row r="554" spans="1:5" x14ac:dyDescent="0.25">
      <c r="A554">
        <v>553</v>
      </c>
      <c r="E554" s="5">
        <v>4</v>
      </c>
    </row>
    <row r="555" spans="1:5" x14ac:dyDescent="0.25">
      <c r="A555">
        <v>554</v>
      </c>
      <c r="D555" s="2">
        <v>3</v>
      </c>
      <c r="E555" s="5">
        <v>4</v>
      </c>
    </row>
    <row r="556" spans="1:5" x14ac:dyDescent="0.25">
      <c r="A556">
        <v>555</v>
      </c>
      <c r="D556" s="2">
        <v>3</v>
      </c>
      <c r="E556" s="5">
        <v>4</v>
      </c>
    </row>
    <row r="557" spans="1:5" x14ac:dyDescent="0.25">
      <c r="A557">
        <v>556</v>
      </c>
      <c r="D557" s="2">
        <v>3</v>
      </c>
      <c r="E557" s="5">
        <v>4</v>
      </c>
    </row>
    <row r="558" spans="1:5" x14ac:dyDescent="0.25">
      <c r="A558">
        <v>557</v>
      </c>
      <c r="D558" s="2">
        <v>3</v>
      </c>
      <c r="E558" s="5">
        <v>4</v>
      </c>
    </row>
    <row r="559" spans="1:5" x14ac:dyDescent="0.25">
      <c r="A559">
        <v>558</v>
      </c>
      <c r="D559" s="2">
        <v>3</v>
      </c>
      <c r="E559" s="5">
        <v>4</v>
      </c>
    </row>
    <row r="560" spans="1:5" x14ac:dyDescent="0.25">
      <c r="A560">
        <v>559</v>
      </c>
      <c r="D560" s="2">
        <v>3</v>
      </c>
      <c r="E560" s="5">
        <v>4</v>
      </c>
    </row>
    <row r="561" spans="1:5" x14ac:dyDescent="0.25">
      <c r="A561">
        <v>560</v>
      </c>
      <c r="D561" s="2">
        <v>3</v>
      </c>
      <c r="E561" s="5">
        <v>4</v>
      </c>
    </row>
    <row r="562" spans="1:5" x14ac:dyDescent="0.25">
      <c r="A562">
        <v>561</v>
      </c>
      <c r="C562" s="3">
        <v>2</v>
      </c>
      <c r="D562" s="2">
        <v>3</v>
      </c>
      <c r="E562" s="5">
        <v>4</v>
      </c>
    </row>
    <row r="563" spans="1:5" x14ac:dyDescent="0.25">
      <c r="A563">
        <v>562</v>
      </c>
      <c r="C563" s="3">
        <v>2</v>
      </c>
      <c r="D563" s="2">
        <v>3</v>
      </c>
    </row>
    <row r="564" spans="1:5" x14ac:dyDescent="0.25">
      <c r="A564">
        <v>563</v>
      </c>
      <c r="C564" s="3">
        <v>2</v>
      </c>
    </row>
    <row r="565" spans="1:5" x14ac:dyDescent="0.25">
      <c r="A565">
        <v>564</v>
      </c>
      <c r="C565" s="3">
        <v>2</v>
      </c>
    </row>
    <row r="566" spans="1:5" x14ac:dyDescent="0.25">
      <c r="A566">
        <v>565</v>
      </c>
      <c r="C566" s="3">
        <v>2</v>
      </c>
    </row>
    <row r="567" spans="1:5" x14ac:dyDescent="0.25">
      <c r="A567">
        <v>566</v>
      </c>
      <c r="C567" s="3">
        <v>2</v>
      </c>
    </row>
    <row r="568" spans="1:5" x14ac:dyDescent="0.25">
      <c r="A568">
        <v>567</v>
      </c>
      <c r="C568" s="3">
        <v>2</v>
      </c>
    </row>
    <row r="569" spans="1:5" x14ac:dyDescent="0.25">
      <c r="A569">
        <v>568</v>
      </c>
      <c r="B569" s="4">
        <v>1</v>
      </c>
      <c r="C569" s="3">
        <v>2</v>
      </c>
    </row>
    <row r="570" spans="1:5" x14ac:dyDescent="0.25">
      <c r="A570">
        <v>569</v>
      </c>
      <c r="B570" s="4">
        <v>1</v>
      </c>
      <c r="C570" s="3">
        <v>2</v>
      </c>
    </row>
    <row r="571" spans="1:5" x14ac:dyDescent="0.25">
      <c r="A571">
        <v>570</v>
      </c>
      <c r="B571" s="4">
        <v>1</v>
      </c>
      <c r="C571" s="3">
        <v>2</v>
      </c>
    </row>
    <row r="572" spans="1:5" x14ac:dyDescent="0.25">
      <c r="A572">
        <v>571</v>
      </c>
      <c r="B572" s="4">
        <v>1</v>
      </c>
    </row>
    <row r="573" spans="1:5" x14ac:dyDescent="0.25">
      <c r="A573">
        <v>572</v>
      </c>
      <c r="B573" s="4">
        <v>1</v>
      </c>
    </row>
    <row r="574" spans="1:5" x14ac:dyDescent="0.25">
      <c r="A574">
        <v>573</v>
      </c>
      <c r="B574" s="4">
        <v>1</v>
      </c>
    </row>
    <row r="575" spans="1:5" x14ac:dyDescent="0.25">
      <c r="A575">
        <v>574</v>
      </c>
      <c r="B575" s="4">
        <v>1</v>
      </c>
    </row>
    <row r="576" spans="1:5" x14ac:dyDescent="0.25">
      <c r="A576">
        <v>575</v>
      </c>
      <c r="B576" s="4">
        <v>1</v>
      </c>
      <c r="E576" s="5">
        <v>4</v>
      </c>
    </row>
    <row r="577" spans="1:6" x14ac:dyDescent="0.25">
      <c r="A577">
        <v>576</v>
      </c>
      <c r="E577" s="5">
        <v>4</v>
      </c>
    </row>
    <row r="578" spans="1:6" x14ac:dyDescent="0.25">
      <c r="A578">
        <v>577</v>
      </c>
      <c r="E578" s="5">
        <v>4</v>
      </c>
      <c r="F578" t="s">
        <v>22</v>
      </c>
    </row>
    <row r="579" spans="1:6" x14ac:dyDescent="0.25">
      <c r="A579">
        <v>578</v>
      </c>
    </row>
    <row r="580" spans="1:6" x14ac:dyDescent="0.25">
      <c r="A580">
        <v>579</v>
      </c>
      <c r="F580" t="s">
        <v>22</v>
      </c>
    </row>
    <row r="581" spans="1:6" x14ac:dyDescent="0.25">
      <c r="A581">
        <v>580</v>
      </c>
      <c r="C581" s="3">
        <v>2</v>
      </c>
    </row>
    <row r="582" spans="1:6" x14ac:dyDescent="0.25">
      <c r="A582">
        <v>581</v>
      </c>
      <c r="C582" s="3">
        <v>2</v>
      </c>
    </row>
    <row r="583" spans="1:6" x14ac:dyDescent="0.25">
      <c r="A583">
        <v>582</v>
      </c>
      <c r="C583" s="3">
        <v>2</v>
      </c>
    </row>
    <row r="584" spans="1:6" x14ac:dyDescent="0.25">
      <c r="A584">
        <v>583</v>
      </c>
      <c r="C584" s="3">
        <v>2</v>
      </c>
    </row>
    <row r="585" spans="1:6" x14ac:dyDescent="0.25">
      <c r="A585">
        <v>584</v>
      </c>
      <c r="C585" s="3">
        <v>2</v>
      </c>
    </row>
    <row r="586" spans="1:6" x14ac:dyDescent="0.25">
      <c r="A586">
        <v>585</v>
      </c>
      <c r="C586" s="3">
        <v>2</v>
      </c>
      <c r="D586" s="2">
        <v>3</v>
      </c>
    </row>
    <row r="587" spans="1:6" x14ac:dyDescent="0.25">
      <c r="A587">
        <v>586</v>
      </c>
      <c r="C587" s="3">
        <v>2</v>
      </c>
      <c r="D587" s="2">
        <v>3</v>
      </c>
    </row>
    <row r="588" spans="1:6" x14ac:dyDescent="0.25">
      <c r="A588">
        <v>587</v>
      </c>
      <c r="C588" s="3">
        <v>2</v>
      </c>
      <c r="D588" s="2">
        <v>3</v>
      </c>
    </row>
    <row r="589" spans="1:6" x14ac:dyDescent="0.25">
      <c r="A589">
        <v>588</v>
      </c>
      <c r="C589" s="3">
        <v>2</v>
      </c>
      <c r="D589" s="2">
        <v>3</v>
      </c>
    </row>
    <row r="590" spans="1:6" x14ac:dyDescent="0.25">
      <c r="A590">
        <v>589</v>
      </c>
      <c r="C590" s="3">
        <v>2</v>
      </c>
      <c r="D590" s="2">
        <v>3</v>
      </c>
    </row>
    <row r="591" spans="1:6" x14ac:dyDescent="0.25">
      <c r="A591">
        <v>590</v>
      </c>
      <c r="D591" s="2">
        <v>3</v>
      </c>
    </row>
    <row r="592" spans="1:6" x14ac:dyDescent="0.25">
      <c r="A592">
        <v>591</v>
      </c>
      <c r="D592" s="2">
        <v>3</v>
      </c>
      <c r="E592" s="5">
        <v>4</v>
      </c>
    </row>
    <row r="593" spans="1:5" x14ac:dyDescent="0.25">
      <c r="A593">
        <v>592</v>
      </c>
      <c r="D593" s="2">
        <v>3</v>
      </c>
      <c r="E593" s="5">
        <v>4</v>
      </c>
    </row>
    <row r="594" spans="1:5" x14ac:dyDescent="0.25">
      <c r="A594">
        <v>593</v>
      </c>
      <c r="D594" s="2">
        <v>3</v>
      </c>
      <c r="E594" s="5">
        <v>4</v>
      </c>
    </row>
    <row r="595" spans="1:5" x14ac:dyDescent="0.25">
      <c r="A595">
        <v>594</v>
      </c>
      <c r="B595" s="4">
        <v>1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  <c r="E597" s="5">
        <v>4</v>
      </c>
    </row>
    <row r="598" spans="1:5" x14ac:dyDescent="0.25">
      <c r="A598">
        <v>597</v>
      </c>
      <c r="B598" s="4">
        <v>1</v>
      </c>
      <c r="E598" s="5">
        <v>4</v>
      </c>
    </row>
    <row r="599" spans="1:5" x14ac:dyDescent="0.25">
      <c r="A599">
        <v>598</v>
      </c>
      <c r="B599" s="4">
        <v>1</v>
      </c>
      <c r="E599" s="5">
        <v>4</v>
      </c>
    </row>
    <row r="600" spans="1:5" x14ac:dyDescent="0.25">
      <c r="A600">
        <v>599</v>
      </c>
      <c r="B600" s="4">
        <v>1</v>
      </c>
    </row>
    <row r="601" spans="1:5" x14ac:dyDescent="0.25">
      <c r="A601">
        <v>600</v>
      </c>
      <c r="B601" s="4">
        <v>1</v>
      </c>
    </row>
    <row r="602" spans="1:5" x14ac:dyDescent="0.25">
      <c r="A602">
        <v>601</v>
      </c>
      <c r="B602" s="4">
        <v>1</v>
      </c>
    </row>
    <row r="603" spans="1:5" x14ac:dyDescent="0.25">
      <c r="A603">
        <v>602</v>
      </c>
      <c r="B603" s="4">
        <v>1</v>
      </c>
      <c r="C603" s="3">
        <v>2</v>
      </c>
    </row>
    <row r="604" spans="1:5" x14ac:dyDescent="0.25">
      <c r="A604">
        <v>603</v>
      </c>
      <c r="B604" s="4">
        <v>1</v>
      </c>
      <c r="C604" s="3">
        <v>2</v>
      </c>
    </row>
    <row r="605" spans="1:5" x14ac:dyDescent="0.25">
      <c r="A605">
        <v>604</v>
      </c>
      <c r="C605" s="3">
        <v>2</v>
      </c>
    </row>
    <row r="606" spans="1:5" x14ac:dyDescent="0.25">
      <c r="A606">
        <v>605</v>
      </c>
      <c r="C606" s="3">
        <v>2</v>
      </c>
    </row>
    <row r="607" spans="1:5" x14ac:dyDescent="0.25">
      <c r="A607">
        <v>606</v>
      </c>
      <c r="C607" s="3">
        <v>2</v>
      </c>
    </row>
    <row r="608" spans="1:5" x14ac:dyDescent="0.25">
      <c r="A608">
        <v>607</v>
      </c>
      <c r="C608" s="3">
        <v>2</v>
      </c>
      <c r="D608" s="2">
        <v>3</v>
      </c>
    </row>
    <row r="609" spans="1:5" x14ac:dyDescent="0.25">
      <c r="A609">
        <v>608</v>
      </c>
      <c r="C609" s="3">
        <v>2</v>
      </c>
      <c r="D609" s="2">
        <v>3</v>
      </c>
    </row>
    <row r="610" spans="1:5" x14ac:dyDescent="0.25">
      <c r="A610">
        <v>609</v>
      </c>
      <c r="C610" s="3">
        <v>2</v>
      </c>
      <c r="D610" s="2">
        <v>3</v>
      </c>
    </row>
    <row r="611" spans="1:5" x14ac:dyDescent="0.25">
      <c r="A611">
        <v>610</v>
      </c>
      <c r="C611" s="3">
        <v>2</v>
      </c>
      <c r="D611" s="2">
        <v>3</v>
      </c>
    </row>
    <row r="612" spans="1:5" x14ac:dyDescent="0.25">
      <c r="A612">
        <v>611</v>
      </c>
      <c r="D612" s="2">
        <v>3</v>
      </c>
      <c r="E612" s="5">
        <v>4</v>
      </c>
    </row>
    <row r="613" spans="1:5" x14ac:dyDescent="0.25">
      <c r="A613">
        <v>612</v>
      </c>
      <c r="D613" s="2">
        <v>3</v>
      </c>
      <c r="E613" s="5">
        <v>4</v>
      </c>
    </row>
    <row r="614" spans="1:5" x14ac:dyDescent="0.25">
      <c r="A614">
        <v>613</v>
      </c>
      <c r="D614" s="2">
        <v>3</v>
      </c>
      <c r="E614" s="5">
        <v>4</v>
      </c>
    </row>
    <row r="615" spans="1:5" x14ac:dyDescent="0.25">
      <c r="A615">
        <v>614</v>
      </c>
      <c r="D615" s="2">
        <v>3</v>
      </c>
      <c r="E615" s="5">
        <v>4</v>
      </c>
    </row>
    <row r="616" spans="1:5" x14ac:dyDescent="0.25">
      <c r="A616">
        <v>615</v>
      </c>
      <c r="D616" s="2">
        <v>3</v>
      </c>
      <c r="E616" s="5">
        <v>4</v>
      </c>
    </row>
    <row r="617" spans="1:5" x14ac:dyDescent="0.25">
      <c r="A617">
        <v>616</v>
      </c>
      <c r="E617" s="5">
        <v>4</v>
      </c>
    </row>
    <row r="618" spans="1:5" x14ac:dyDescent="0.25">
      <c r="A618">
        <v>617</v>
      </c>
      <c r="B618" s="4">
        <v>1</v>
      </c>
      <c r="E618" s="5">
        <v>4</v>
      </c>
    </row>
    <row r="619" spans="1:5" x14ac:dyDescent="0.25">
      <c r="A619">
        <v>618</v>
      </c>
      <c r="B619" s="4">
        <v>1</v>
      </c>
      <c r="E619" s="5">
        <v>4</v>
      </c>
    </row>
    <row r="620" spans="1:5" x14ac:dyDescent="0.25">
      <c r="A620">
        <v>619</v>
      </c>
      <c r="B620" s="4">
        <v>1</v>
      </c>
    </row>
    <row r="621" spans="1:5" x14ac:dyDescent="0.25">
      <c r="A621">
        <v>620</v>
      </c>
      <c r="B621" s="4">
        <v>1</v>
      </c>
    </row>
    <row r="622" spans="1:5" x14ac:dyDescent="0.25">
      <c r="A622">
        <v>621</v>
      </c>
      <c r="B622" s="4">
        <v>1</v>
      </c>
    </row>
    <row r="623" spans="1:5" x14ac:dyDescent="0.25">
      <c r="A623">
        <v>622</v>
      </c>
      <c r="B623" s="4">
        <v>1</v>
      </c>
    </row>
    <row r="624" spans="1:5" x14ac:dyDescent="0.25">
      <c r="A624">
        <v>623</v>
      </c>
      <c r="B624" s="4">
        <v>1</v>
      </c>
    </row>
    <row r="625" spans="1:5" x14ac:dyDescent="0.25">
      <c r="A625">
        <v>624</v>
      </c>
      <c r="B625" s="4">
        <v>1</v>
      </c>
      <c r="C625" s="3">
        <v>2</v>
      </c>
    </row>
    <row r="626" spans="1:5" x14ac:dyDescent="0.25">
      <c r="A626">
        <v>625</v>
      </c>
      <c r="B626" s="4">
        <v>1</v>
      </c>
      <c r="C626" s="3">
        <v>2</v>
      </c>
    </row>
    <row r="627" spans="1:5" x14ac:dyDescent="0.25">
      <c r="A627">
        <v>626</v>
      </c>
      <c r="C627" s="3">
        <v>2</v>
      </c>
    </row>
    <row r="628" spans="1:5" x14ac:dyDescent="0.25">
      <c r="A628">
        <v>627</v>
      </c>
      <c r="C628" s="3">
        <v>2</v>
      </c>
    </row>
    <row r="629" spans="1:5" x14ac:dyDescent="0.25">
      <c r="A629">
        <v>628</v>
      </c>
      <c r="C629" s="3">
        <v>2</v>
      </c>
      <c r="D629" s="2">
        <v>3</v>
      </c>
    </row>
    <row r="630" spans="1:5" x14ac:dyDescent="0.25">
      <c r="A630">
        <v>629</v>
      </c>
      <c r="C630" s="3">
        <v>2</v>
      </c>
      <c r="D630" s="2">
        <v>3</v>
      </c>
    </row>
    <row r="631" spans="1:5" x14ac:dyDescent="0.25">
      <c r="A631">
        <v>630</v>
      </c>
      <c r="C631" s="3">
        <v>2</v>
      </c>
      <c r="D631" s="2">
        <v>3</v>
      </c>
    </row>
    <row r="632" spans="1:5" x14ac:dyDescent="0.25">
      <c r="A632">
        <v>631</v>
      </c>
      <c r="C632" s="3">
        <v>2</v>
      </c>
      <c r="D632" s="2">
        <v>3</v>
      </c>
      <c r="E632" s="5">
        <v>4</v>
      </c>
    </row>
    <row r="633" spans="1:5" x14ac:dyDescent="0.25">
      <c r="A633">
        <v>632</v>
      </c>
      <c r="D633" s="2">
        <v>3</v>
      </c>
      <c r="E633" s="5">
        <v>4</v>
      </c>
    </row>
    <row r="634" spans="1:5" x14ac:dyDescent="0.25">
      <c r="A634">
        <v>633</v>
      </c>
      <c r="D634" s="2">
        <v>3</v>
      </c>
      <c r="E634" s="5">
        <v>4</v>
      </c>
    </row>
    <row r="635" spans="1:5" x14ac:dyDescent="0.25">
      <c r="A635">
        <v>634</v>
      </c>
      <c r="D635" s="2">
        <v>3</v>
      </c>
      <c r="E635" s="5">
        <v>4</v>
      </c>
    </row>
    <row r="636" spans="1:5" x14ac:dyDescent="0.25">
      <c r="A636">
        <v>635</v>
      </c>
      <c r="D636" s="2">
        <v>3</v>
      </c>
      <c r="E636" s="5">
        <v>4</v>
      </c>
    </row>
    <row r="637" spans="1:5" x14ac:dyDescent="0.25">
      <c r="A637">
        <v>636</v>
      </c>
      <c r="E637" s="5">
        <v>4</v>
      </c>
    </row>
    <row r="638" spans="1:5" x14ac:dyDescent="0.25">
      <c r="A638">
        <v>637</v>
      </c>
      <c r="B638" s="4">
        <v>1</v>
      </c>
      <c r="E638" s="5">
        <v>4</v>
      </c>
    </row>
    <row r="639" spans="1:5" x14ac:dyDescent="0.25">
      <c r="A639">
        <v>638</v>
      </c>
      <c r="B639" s="4">
        <v>1</v>
      </c>
      <c r="E639" s="5">
        <v>4</v>
      </c>
    </row>
    <row r="640" spans="1:5" x14ac:dyDescent="0.25">
      <c r="A640">
        <v>639</v>
      </c>
      <c r="B640" s="4">
        <v>1</v>
      </c>
    </row>
    <row r="641" spans="1:5" x14ac:dyDescent="0.25">
      <c r="A641">
        <v>640</v>
      </c>
      <c r="B641" s="4">
        <v>1</v>
      </c>
    </row>
    <row r="642" spans="1:5" x14ac:dyDescent="0.25">
      <c r="A642">
        <v>641</v>
      </c>
      <c r="B642" s="4">
        <v>1</v>
      </c>
    </row>
    <row r="643" spans="1:5" x14ac:dyDescent="0.25">
      <c r="A643">
        <v>642</v>
      </c>
      <c r="B643" s="4">
        <v>1</v>
      </c>
    </row>
    <row r="644" spans="1:5" x14ac:dyDescent="0.25">
      <c r="A644">
        <v>643</v>
      </c>
      <c r="B644" s="4">
        <v>1</v>
      </c>
    </row>
    <row r="645" spans="1:5" x14ac:dyDescent="0.25">
      <c r="A645">
        <v>644</v>
      </c>
      <c r="B645" s="4">
        <v>1</v>
      </c>
      <c r="C645" s="3">
        <v>2</v>
      </c>
    </row>
    <row r="646" spans="1:5" x14ac:dyDescent="0.25">
      <c r="A646">
        <v>645</v>
      </c>
      <c r="C646" s="3">
        <v>2</v>
      </c>
    </row>
    <row r="647" spans="1:5" x14ac:dyDescent="0.25">
      <c r="A647">
        <v>646</v>
      </c>
      <c r="C647" s="3">
        <v>2</v>
      </c>
    </row>
    <row r="648" spans="1:5" x14ac:dyDescent="0.25">
      <c r="A648">
        <v>647</v>
      </c>
      <c r="C648" s="3">
        <v>2</v>
      </c>
    </row>
    <row r="649" spans="1:5" x14ac:dyDescent="0.25">
      <c r="A649">
        <v>648</v>
      </c>
      <c r="C649" s="3">
        <v>2</v>
      </c>
    </row>
    <row r="650" spans="1:5" x14ac:dyDescent="0.25">
      <c r="A650">
        <v>649</v>
      </c>
      <c r="C650" s="3">
        <v>2</v>
      </c>
    </row>
    <row r="651" spans="1:5" x14ac:dyDescent="0.25">
      <c r="A651">
        <v>650</v>
      </c>
      <c r="C651" s="3">
        <v>2</v>
      </c>
      <c r="D651" s="2">
        <v>3</v>
      </c>
    </row>
    <row r="652" spans="1:5" x14ac:dyDescent="0.25">
      <c r="A652">
        <v>651</v>
      </c>
      <c r="C652" s="3">
        <v>2</v>
      </c>
      <c r="D652" s="2">
        <v>3</v>
      </c>
    </row>
    <row r="653" spans="1:5" x14ac:dyDescent="0.25">
      <c r="A653">
        <v>652</v>
      </c>
      <c r="D653" s="2">
        <v>3</v>
      </c>
    </row>
    <row r="654" spans="1:5" x14ac:dyDescent="0.25">
      <c r="A654">
        <v>653</v>
      </c>
      <c r="D654" s="2">
        <v>3</v>
      </c>
      <c r="E654" s="5">
        <v>4</v>
      </c>
    </row>
    <row r="655" spans="1:5" x14ac:dyDescent="0.25">
      <c r="A655">
        <v>654</v>
      </c>
      <c r="D655" s="2">
        <v>3</v>
      </c>
      <c r="E655" s="5">
        <v>4</v>
      </c>
    </row>
    <row r="656" spans="1:5" x14ac:dyDescent="0.25">
      <c r="A656">
        <v>655</v>
      </c>
      <c r="D656" s="2">
        <v>3</v>
      </c>
      <c r="E656" s="5">
        <v>4</v>
      </c>
    </row>
    <row r="657" spans="1:5" x14ac:dyDescent="0.25">
      <c r="A657">
        <v>656</v>
      </c>
      <c r="D657" s="2">
        <v>3</v>
      </c>
      <c r="E657" s="5">
        <v>4</v>
      </c>
    </row>
    <row r="658" spans="1:5" x14ac:dyDescent="0.25">
      <c r="A658">
        <v>657</v>
      </c>
      <c r="B658" s="4">
        <v>1</v>
      </c>
      <c r="D658" s="2">
        <v>3</v>
      </c>
      <c r="E658" s="5">
        <v>4</v>
      </c>
    </row>
    <row r="659" spans="1:5" x14ac:dyDescent="0.25">
      <c r="A659">
        <v>658</v>
      </c>
      <c r="B659" s="4">
        <v>1</v>
      </c>
      <c r="E659" s="5">
        <v>4</v>
      </c>
    </row>
    <row r="660" spans="1:5" x14ac:dyDescent="0.25">
      <c r="A660">
        <v>659</v>
      </c>
      <c r="B660" s="4">
        <v>1</v>
      </c>
      <c r="E660" s="5">
        <v>4</v>
      </c>
    </row>
    <row r="661" spans="1:5" x14ac:dyDescent="0.25">
      <c r="A661">
        <v>660</v>
      </c>
      <c r="B661" s="4">
        <v>1</v>
      </c>
      <c r="E661" s="5">
        <v>4</v>
      </c>
    </row>
    <row r="662" spans="1:5" x14ac:dyDescent="0.25">
      <c r="A662">
        <v>661</v>
      </c>
      <c r="B662" s="4">
        <v>1</v>
      </c>
      <c r="E662" s="5">
        <v>4</v>
      </c>
    </row>
    <row r="663" spans="1:5" x14ac:dyDescent="0.25">
      <c r="A663">
        <v>662</v>
      </c>
      <c r="B663" s="4">
        <v>1</v>
      </c>
    </row>
    <row r="664" spans="1:5" x14ac:dyDescent="0.25">
      <c r="A664">
        <v>663</v>
      </c>
      <c r="B664" s="4">
        <v>1</v>
      </c>
    </row>
    <row r="665" spans="1:5" x14ac:dyDescent="0.25">
      <c r="A665">
        <v>664</v>
      </c>
      <c r="B665" s="4">
        <v>1</v>
      </c>
    </row>
    <row r="666" spans="1:5" x14ac:dyDescent="0.25">
      <c r="A666">
        <v>665</v>
      </c>
      <c r="B666" s="4">
        <v>1</v>
      </c>
      <c r="C666" s="3">
        <v>2</v>
      </c>
    </row>
    <row r="667" spans="1:5" x14ac:dyDescent="0.25">
      <c r="A667">
        <v>666</v>
      </c>
      <c r="B667" s="4">
        <v>1</v>
      </c>
      <c r="C667" s="3">
        <v>2</v>
      </c>
    </row>
    <row r="668" spans="1:5" x14ac:dyDescent="0.25">
      <c r="A668">
        <v>667</v>
      </c>
      <c r="C668" s="3">
        <v>2</v>
      </c>
    </row>
    <row r="669" spans="1:5" x14ac:dyDescent="0.25">
      <c r="A669">
        <v>668</v>
      </c>
      <c r="C669" s="3">
        <v>2</v>
      </c>
    </row>
    <row r="670" spans="1:5" x14ac:dyDescent="0.25">
      <c r="A670">
        <v>669</v>
      </c>
      <c r="C670" s="3">
        <v>2</v>
      </c>
    </row>
    <row r="671" spans="1:5" x14ac:dyDescent="0.25">
      <c r="A671">
        <v>670</v>
      </c>
      <c r="C671" s="3">
        <v>2</v>
      </c>
      <c r="D671" s="2">
        <v>3</v>
      </c>
    </row>
    <row r="672" spans="1:5" x14ac:dyDescent="0.25">
      <c r="A672">
        <v>671</v>
      </c>
      <c r="C672" s="3">
        <v>2</v>
      </c>
      <c r="D672" s="2">
        <v>3</v>
      </c>
    </row>
    <row r="673" spans="1:5" x14ac:dyDescent="0.25">
      <c r="A673">
        <v>672</v>
      </c>
      <c r="C673" s="3">
        <v>2</v>
      </c>
      <c r="D673" s="2">
        <v>3</v>
      </c>
    </row>
    <row r="674" spans="1:5" x14ac:dyDescent="0.25">
      <c r="A674">
        <v>673</v>
      </c>
      <c r="C674" s="3">
        <v>2</v>
      </c>
      <c r="D674" s="2">
        <v>3</v>
      </c>
    </row>
    <row r="675" spans="1:5" x14ac:dyDescent="0.25">
      <c r="A675">
        <v>674</v>
      </c>
      <c r="D675" s="2">
        <v>3</v>
      </c>
      <c r="E675" s="5">
        <v>4</v>
      </c>
    </row>
    <row r="676" spans="1:5" x14ac:dyDescent="0.25">
      <c r="A676">
        <v>675</v>
      </c>
      <c r="D676" s="2">
        <v>3</v>
      </c>
      <c r="E676" s="5">
        <v>4</v>
      </c>
    </row>
    <row r="677" spans="1:5" x14ac:dyDescent="0.25">
      <c r="A677">
        <v>676</v>
      </c>
      <c r="D677" s="2">
        <v>3</v>
      </c>
      <c r="E677" s="5">
        <v>4</v>
      </c>
    </row>
    <row r="678" spans="1:5" x14ac:dyDescent="0.25">
      <c r="A678">
        <v>677</v>
      </c>
      <c r="D678" s="2">
        <v>3</v>
      </c>
      <c r="E678" s="5">
        <v>4</v>
      </c>
    </row>
    <row r="679" spans="1:5" x14ac:dyDescent="0.25">
      <c r="A679">
        <v>678</v>
      </c>
      <c r="B679" s="4">
        <v>1</v>
      </c>
      <c r="E679" s="5">
        <v>4</v>
      </c>
    </row>
    <row r="680" spans="1:5" x14ac:dyDescent="0.25">
      <c r="A680">
        <v>679</v>
      </c>
      <c r="B680" s="4">
        <v>1</v>
      </c>
      <c r="E680" s="5">
        <v>4</v>
      </c>
    </row>
    <row r="681" spans="1:5" x14ac:dyDescent="0.25">
      <c r="A681">
        <v>680</v>
      </c>
      <c r="B681" s="4">
        <v>1</v>
      </c>
      <c r="E681" s="5">
        <v>4</v>
      </c>
    </row>
    <row r="682" spans="1:5" x14ac:dyDescent="0.25">
      <c r="A682">
        <v>681</v>
      </c>
      <c r="B682" s="4">
        <v>1</v>
      </c>
      <c r="E682" s="5">
        <v>4</v>
      </c>
    </row>
    <row r="683" spans="1:5" x14ac:dyDescent="0.25">
      <c r="A683">
        <v>682</v>
      </c>
      <c r="B683" s="4">
        <v>1</v>
      </c>
      <c r="E683" s="5">
        <v>4</v>
      </c>
    </row>
    <row r="684" spans="1:5" x14ac:dyDescent="0.25">
      <c r="A684">
        <v>683</v>
      </c>
      <c r="B684" s="4">
        <v>1</v>
      </c>
    </row>
    <row r="685" spans="1:5" x14ac:dyDescent="0.25">
      <c r="A685">
        <v>684</v>
      </c>
      <c r="B685" s="4">
        <v>1</v>
      </c>
    </row>
    <row r="686" spans="1:5" x14ac:dyDescent="0.25">
      <c r="A686">
        <v>685</v>
      </c>
      <c r="B686" s="4">
        <v>1</v>
      </c>
    </row>
    <row r="687" spans="1:5" x14ac:dyDescent="0.25">
      <c r="A687">
        <v>686</v>
      </c>
      <c r="B687" s="4">
        <v>1</v>
      </c>
      <c r="C687" s="3">
        <v>2</v>
      </c>
    </row>
    <row r="688" spans="1:5" x14ac:dyDescent="0.25">
      <c r="A688">
        <v>687</v>
      </c>
      <c r="B688" s="4">
        <v>1</v>
      </c>
      <c r="C688" s="3">
        <v>2</v>
      </c>
    </row>
    <row r="689" spans="1:5" x14ac:dyDescent="0.25">
      <c r="A689">
        <v>688</v>
      </c>
      <c r="B689" s="4">
        <v>1</v>
      </c>
      <c r="C689" s="3">
        <v>2</v>
      </c>
    </row>
    <row r="690" spans="1:5" x14ac:dyDescent="0.25">
      <c r="A690">
        <v>689</v>
      </c>
      <c r="B690" s="4">
        <v>1</v>
      </c>
      <c r="C690" s="3">
        <v>2</v>
      </c>
    </row>
    <row r="691" spans="1:5" x14ac:dyDescent="0.25">
      <c r="A691">
        <v>690</v>
      </c>
      <c r="C691" s="3">
        <v>2</v>
      </c>
    </row>
    <row r="692" spans="1:5" x14ac:dyDescent="0.25">
      <c r="A692">
        <v>691</v>
      </c>
      <c r="C692" s="3">
        <v>2</v>
      </c>
    </row>
    <row r="693" spans="1:5" x14ac:dyDescent="0.25">
      <c r="A693">
        <v>692</v>
      </c>
      <c r="C693" s="3">
        <v>2</v>
      </c>
    </row>
    <row r="694" spans="1:5" x14ac:dyDescent="0.25">
      <c r="A694">
        <v>693</v>
      </c>
      <c r="C694" s="3">
        <v>2</v>
      </c>
      <c r="D694" s="2">
        <v>3</v>
      </c>
    </row>
    <row r="695" spans="1:5" x14ac:dyDescent="0.25">
      <c r="A695">
        <v>694</v>
      </c>
      <c r="C695" s="3">
        <v>2</v>
      </c>
      <c r="D695" s="2">
        <v>3</v>
      </c>
      <c r="E695" s="5">
        <v>4</v>
      </c>
    </row>
    <row r="696" spans="1:5" x14ac:dyDescent="0.25">
      <c r="A696">
        <v>695</v>
      </c>
      <c r="C696" s="3">
        <v>2</v>
      </c>
      <c r="D696" s="2">
        <v>3</v>
      </c>
      <c r="E696" s="5">
        <v>4</v>
      </c>
    </row>
    <row r="697" spans="1:5" x14ac:dyDescent="0.25">
      <c r="A697">
        <v>696</v>
      </c>
      <c r="D697" s="2">
        <v>3</v>
      </c>
      <c r="E697" s="5">
        <v>4</v>
      </c>
    </row>
    <row r="698" spans="1:5" x14ac:dyDescent="0.25">
      <c r="A698">
        <v>697</v>
      </c>
      <c r="D698" s="2">
        <v>3</v>
      </c>
      <c r="E698" s="5">
        <v>4</v>
      </c>
    </row>
    <row r="699" spans="1:5" x14ac:dyDescent="0.25">
      <c r="A699">
        <v>698</v>
      </c>
      <c r="D699" s="2">
        <v>3</v>
      </c>
      <c r="E699" s="5">
        <v>4</v>
      </c>
    </row>
    <row r="700" spans="1:5" x14ac:dyDescent="0.25">
      <c r="A700">
        <v>699</v>
      </c>
      <c r="D700" s="2">
        <v>3</v>
      </c>
      <c r="E700" s="5">
        <v>4</v>
      </c>
    </row>
    <row r="701" spans="1:5" x14ac:dyDescent="0.25">
      <c r="A701">
        <v>700</v>
      </c>
      <c r="D701" s="2">
        <v>3</v>
      </c>
      <c r="E701" s="5">
        <v>4</v>
      </c>
    </row>
    <row r="702" spans="1:5" x14ac:dyDescent="0.25">
      <c r="A702">
        <v>701</v>
      </c>
      <c r="E702" s="5">
        <v>4</v>
      </c>
    </row>
    <row r="703" spans="1:5" x14ac:dyDescent="0.25">
      <c r="A703">
        <v>702</v>
      </c>
      <c r="E703" s="5">
        <v>4</v>
      </c>
    </row>
    <row r="704" spans="1:5" x14ac:dyDescent="0.25">
      <c r="A704">
        <v>703</v>
      </c>
      <c r="E704" s="5">
        <v>4</v>
      </c>
    </row>
    <row r="705" spans="1:5" x14ac:dyDescent="0.25">
      <c r="A705">
        <v>704</v>
      </c>
      <c r="B705" s="4">
        <v>1</v>
      </c>
    </row>
    <row r="706" spans="1:5" x14ac:dyDescent="0.25">
      <c r="A706">
        <v>705</v>
      </c>
      <c r="B706" s="4">
        <v>1</v>
      </c>
    </row>
    <row r="707" spans="1:5" x14ac:dyDescent="0.25">
      <c r="A707">
        <v>706</v>
      </c>
      <c r="B707" s="4">
        <v>1</v>
      </c>
    </row>
    <row r="708" spans="1:5" x14ac:dyDescent="0.25">
      <c r="A708">
        <v>707</v>
      </c>
      <c r="B708" s="4">
        <v>1</v>
      </c>
    </row>
    <row r="709" spans="1:5" x14ac:dyDescent="0.25">
      <c r="A709">
        <v>708</v>
      </c>
      <c r="B709" s="4">
        <v>1</v>
      </c>
    </row>
    <row r="710" spans="1:5" x14ac:dyDescent="0.25">
      <c r="A710">
        <v>709</v>
      </c>
      <c r="B710" s="4">
        <v>1</v>
      </c>
    </row>
    <row r="711" spans="1:5" x14ac:dyDescent="0.25">
      <c r="A711">
        <v>710</v>
      </c>
      <c r="B711" s="4">
        <v>1</v>
      </c>
    </row>
    <row r="712" spans="1:5" x14ac:dyDescent="0.25">
      <c r="A712">
        <v>711</v>
      </c>
      <c r="B712" s="4">
        <v>1</v>
      </c>
      <c r="C712" s="3">
        <v>2</v>
      </c>
    </row>
    <row r="713" spans="1:5" x14ac:dyDescent="0.25">
      <c r="A713">
        <v>712</v>
      </c>
      <c r="B713" s="4">
        <v>1</v>
      </c>
      <c r="C713" s="3">
        <v>2</v>
      </c>
    </row>
    <row r="714" spans="1:5" x14ac:dyDescent="0.25">
      <c r="A714">
        <v>713</v>
      </c>
      <c r="C714" s="3">
        <v>2</v>
      </c>
    </row>
    <row r="715" spans="1:5" x14ac:dyDescent="0.25">
      <c r="A715">
        <v>714</v>
      </c>
      <c r="C715" s="3">
        <v>2</v>
      </c>
    </row>
    <row r="716" spans="1:5" x14ac:dyDescent="0.25">
      <c r="A716">
        <v>715</v>
      </c>
      <c r="C716" s="3">
        <v>2</v>
      </c>
      <c r="D716" s="2">
        <v>3</v>
      </c>
    </row>
    <row r="717" spans="1:5" x14ac:dyDescent="0.25">
      <c r="A717">
        <v>716</v>
      </c>
      <c r="C717" s="3">
        <v>2</v>
      </c>
      <c r="D717" s="2">
        <v>3</v>
      </c>
      <c r="E717" s="5">
        <v>4</v>
      </c>
    </row>
    <row r="718" spans="1:5" x14ac:dyDescent="0.25">
      <c r="A718">
        <v>717</v>
      </c>
      <c r="C718" s="3">
        <v>2</v>
      </c>
      <c r="D718" s="2">
        <v>3</v>
      </c>
      <c r="E718" s="5">
        <v>4</v>
      </c>
    </row>
    <row r="719" spans="1:5" x14ac:dyDescent="0.25">
      <c r="A719">
        <v>718</v>
      </c>
      <c r="D719" s="2">
        <v>3</v>
      </c>
      <c r="E719" s="5">
        <v>4</v>
      </c>
    </row>
    <row r="720" spans="1:5" x14ac:dyDescent="0.25">
      <c r="A720">
        <v>719</v>
      </c>
      <c r="D720" s="2">
        <v>3</v>
      </c>
      <c r="E720" s="5">
        <v>4</v>
      </c>
    </row>
    <row r="721" spans="1:5" x14ac:dyDescent="0.25">
      <c r="A721">
        <v>720</v>
      </c>
      <c r="D721" s="2">
        <v>3</v>
      </c>
      <c r="E721" s="5">
        <v>4</v>
      </c>
    </row>
    <row r="722" spans="1:5" x14ac:dyDescent="0.25">
      <c r="A722">
        <v>721</v>
      </c>
      <c r="D722" s="2">
        <v>3</v>
      </c>
      <c r="E722" s="5">
        <v>4</v>
      </c>
    </row>
    <row r="723" spans="1:5" x14ac:dyDescent="0.25">
      <c r="A723">
        <v>722</v>
      </c>
      <c r="D723" s="2">
        <v>3</v>
      </c>
      <c r="E723" s="5">
        <v>4</v>
      </c>
    </row>
    <row r="724" spans="1:5" x14ac:dyDescent="0.25">
      <c r="A724">
        <v>723</v>
      </c>
      <c r="D724" s="2">
        <v>3</v>
      </c>
      <c r="E724" s="5">
        <v>4</v>
      </c>
    </row>
    <row r="725" spans="1:5" x14ac:dyDescent="0.25">
      <c r="A725">
        <v>724</v>
      </c>
      <c r="E725" s="5">
        <v>4</v>
      </c>
    </row>
    <row r="726" spans="1:5" x14ac:dyDescent="0.25">
      <c r="A726">
        <v>725</v>
      </c>
    </row>
    <row r="727" spans="1:5" x14ac:dyDescent="0.25">
      <c r="A727">
        <v>726</v>
      </c>
    </row>
    <row r="728" spans="1:5" x14ac:dyDescent="0.25">
      <c r="A728">
        <v>727</v>
      </c>
      <c r="B728" s="4">
        <v>1</v>
      </c>
    </row>
    <row r="729" spans="1:5" x14ac:dyDescent="0.25">
      <c r="A729">
        <v>728</v>
      </c>
      <c r="B729" s="4">
        <v>1</v>
      </c>
    </row>
    <row r="730" spans="1:5" x14ac:dyDescent="0.25">
      <c r="A730">
        <v>729</v>
      </c>
      <c r="B730" s="4">
        <v>1</v>
      </c>
    </row>
    <row r="731" spans="1:5" x14ac:dyDescent="0.25">
      <c r="A731">
        <v>730</v>
      </c>
      <c r="B731" s="4">
        <v>1</v>
      </c>
    </row>
    <row r="732" spans="1:5" x14ac:dyDescent="0.25">
      <c r="A732">
        <v>731</v>
      </c>
      <c r="B732" s="4">
        <v>1</v>
      </c>
      <c r="C732" s="3">
        <v>2</v>
      </c>
    </row>
    <row r="733" spans="1:5" x14ac:dyDescent="0.25">
      <c r="A733">
        <v>732</v>
      </c>
      <c r="B733" s="4">
        <v>1</v>
      </c>
      <c r="C733" s="3">
        <v>2</v>
      </c>
    </row>
    <row r="734" spans="1:5" x14ac:dyDescent="0.25">
      <c r="A734">
        <v>733</v>
      </c>
      <c r="B734" s="4">
        <v>1</v>
      </c>
      <c r="C734" s="3">
        <v>2</v>
      </c>
    </row>
    <row r="735" spans="1:5" x14ac:dyDescent="0.25">
      <c r="A735">
        <v>734</v>
      </c>
      <c r="B735" s="4">
        <v>1</v>
      </c>
      <c r="C735" s="3">
        <v>2</v>
      </c>
    </row>
    <row r="736" spans="1:5" x14ac:dyDescent="0.25">
      <c r="A736">
        <v>735</v>
      </c>
      <c r="C736" s="3">
        <v>2</v>
      </c>
    </row>
    <row r="737" spans="1:5" x14ac:dyDescent="0.25">
      <c r="A737">
        <v>736</v>
      </c>
      <c r="C737" s="3">
        <v>2</v>
      </c>
    </row>
    <row r="738" spans="1:5" x14ac:dyDescent="0.25">
      <c r="A738">
        <v>737</v>
      </c>
      <c r="C738" s="3">
        <v>2</v>
      </c>
    </row>
    <row r="739" spans="1:5" x14ac:dyDescent="0.25">
      <c r="A739">
        <v>738</v>
      </c>
      <c r="C739" s="3">
        <v>2</v>
      </c>
      <c r="D739" s="2">
        <v>3</v>
      </c>
      <c r="E739" s="5">
        <v>4</v>
      </c>
    </row>
    <row r="740" spans="1:5" x14ac:dyDescent="0.25">
      <c r="A740">
        <v>739</v>
      </c>
      <c r="D740" s="2">
        <v>3</v>
      </c>
      <c r="E740" s="5">
        <v>4</v>
      </c>
    </row>
    <row r="741" spans="1:5" x14ac:dyDescent="0.25">
      <c r="A741">
        <v>740</v>
      </c>
      <c r="D741" s="2">
        <v>3</v>
      </c>
      <c r="E741" s="5">
        <v>4</v>
      </c>
    </row>
    <row r="742" spans="1:5" x14ac:dyDescent="0.25">
      <c r="A742">
        <v>741</v>
      </c>
      <c r="D742" s="2">
        <v>3</v>
      </c>
      <c r="E742" s="5">
        <v>4</v>
      </c>
    </row>
    <row r="743" spans="1:5" x14ac:dyDescent="0.25">
      <c r="A743">
        <v>742</v>
      </c>
      <c r="D743" s="2">
        <v>3</v>
      </c>
      <c r="E743" s="5">
        <v>4</v>
      </c>
    </row>
    <row r="744" spans="1:5" x14ac:dyDescent="0.25">
      <c r="A744">
        <v>743</v>
      </c>
      <c r="D744" s="2">
        <v>3</v>
      </c>
      <c r="E744" s="5">
        <v>4</v>
      </c>
    </row>
    <row r="745" spans="1:5" x14ac:dyDescent="0.25">
      <c r="A745">
        <v>744</v>
      </c>
      <c r="D745" s="2">
        <v>3</v>
      </c>
      <c r="E745" s="5">
        <v>4</v>
      </c>
    </row>
    <row r="746" spans="1:5" x14ac:dyDescent="0.25">
      <c r="A746">
        <v>745</v>
      </c>
      <c r="E746" s="5">
        <v>4</v>
      </c>
    </row>
    <row r="747" spans="1:5" x14ac:dyDescent="0.25">
      <c r="A747">
        <v>746</v>
      </c>
      <c r="B747" s="4">
        <v>1</v>
      </c>
    </row>
    <row r="748" spans="1:5" x14ac:dyDescent="0.25">
      <c r="A748">
        <v>747</v>
      </c>
      <c r="B748" s="4">
        <v>1</v>
      </c>
    </row>
    <row r="749" spans="1:5" x14ac:dyDescent="0.25">
      <c r="A749">
        <v>748</v>
      </c>
      <c r="B749" s="4">
        <v>1</v>
      </c>
    </row>
    <row r="750" spans="1:5" x14ac:dyDescent="0.25">
      <c r="A750">
        <v>749</v>
      </c>
      <c r="B750" s="4">
        <v>1</v>
      </c>
    </row>
    <row r="751" spans="1:5" x14ac:dyDescent="0.25">
      <c r="A751">
        <v>750</v>
      </c>
      <c r="B751" s="4">
        <v>1</v>
      </c>
    </row>
    <row r="752" spans="1:5" x14ac:dyDescent="0.25">
      <c r="A752">
        <v>751</v>
      </c>
      <c r="B752" s="4">
        <v>1</v>
      </c>
      <c r="C752" s="3">
        <v>2</v>
      </c>
    </row>
    <row r="753" spans="1:5" x14ac:dyDescent="0.25">
      <c r="A753">
        <v>752</v>
      </c>
      <c r="B753" s="4">
        <v>1</v>
      </c>
      <c r="C753" s="3">
        <v>2</v>
      </c>
    </row>
    <row r="754" spans="1:5" x14ac:dyDescent="0.25">
      <c r="A754">
        <v>753</v>
      </c>
      <c r="B754" s="4">
        <v>1</v>
      </c>
      <c r="C754" s="3">
        <v>2</v>
      </c>
    </row>
    <row r="755" spans="1:5" x14ac:dyDescent="0.25">
      <c r="A755">
        <v>754</v>
      </c>
      <c r="C755" s="3">
        <v>2</v>
      </c>
    </row>
    <row r="756" spans="1:5" x14ac:dyDescent="0.25">
      <c r="A756">
        <v>755</v>
      </c>
      <c r="C756" s="3">
        <v>2</v>
      </c>
    </row>
    <row r="757" spans="1:5" x14ac:dyDescent="0.25">
      <c r="A757">
        <v>756</v>
      </c>
      <c r="C757" s="3">
        <v>2</v>
      </c>
    </row>
    <row r="758" spans="1:5" x14ac:dyDescent="0.25">
      <c r="A758">
        <v>757</v>
      </c>
      <c r="C758" s="3">
        <v>2</v>
      </c>
    </row>
    <row r="759" spans="1:5" x14ac:dyDescent="0.25">
      <c r="A759">
        <v>758</v>
      </c>
      <c r="C759" s="3">
        <v>2</v>
      </c>
      <c r="D759" s="2">
        <v>3</v>
      </c>
    </row>
    <row r="760" spans="1:5" x14ac:dyDescent="0.25">
      <c r="A760">
        <v>759</v>
      </c>
      <c r="D760" s="2">
        <v>3</v>
      </c>
    </row>
    <row r="761" spans="1:5" x14ac:dyDescent="0.25">
      <c r="A761">
        <v>760</v>
      </c>
      <c r="D761" s="2">
        <v>3</v>
      </c>
      <c r="E761" s="5">
        <v>4</v>
      </c>
    </row>
    <row r="762" spans="1:5" x14ac:dyDescent="0.25">
      <c r="A762">
        <v>761</v>
      </c>
      <c r="D762" s="2">
        <v>3</v>
      </c>
      <c r="E762" s="5">
        <v>4</v>
      </c>
    </row>
    <row r="763" spans="1:5" x14ac:dyDescent="0.25">
      <c r="A763">
        <v>762</v>
      </c>
      <c r="D763" s="2">
        <v>3</v>
      </c>
      <c r="E763" s="5">
        <v>4</v>
      </c>
    </row>
    <row r="764" spans="1:5" x14ac:dyDescent="0.25">
      <c r="A764">
        <v>763</v>
      </c>
      <c r="D764" s="2">
        <v>3</v>
      </c>
      <c r="E764" s="5">
        <v>4</v>
      </c>
    </row>
    <row r="765" spans="1:5" x14ac:dyDescent="0.25">
      <c r="A765">
        <v>764</v>
      </c>
      <c r="D765" s="2">
        <v>3</v>
      </c>
      <c r="E765" s="5">
        <v>4</v>
      </c>
    </row>
    <row r="766" spans="1:5" x14ac:dyDescent="0.25">
      <c r="A766">
        <v>765</v>
      </c>
      <c r="B766" s="4">
        <v>1</v>
      </c>
      <c r="D766" s="2">
        <v>3</v>
      </c>
      <c r="E766" s="5">
        <v>4</v>
      </c>
    </row>
    <row r="767" spans="1:5" x14ac:dyDescent="0.25">
      <c r="A767">
        <v>766</v>
      </c>
      <c r="B767" s="4">
        <v>1</v>
      </c>
      <c r="D767" s="2">
        <v>3</v>
      </c>
      <c r="E767" s="5">
        <v>4</v>
      </c>
    </row>
    <row r="768" spans="1:5" x14ac:dyDescent="0.25">
      <c r="A768">
        <v>767</v>
      </c>
      <c r="B768" s="4">
        <v>1</v>
      </c>
      <c r="E768" s="5">
        <v>4</v>
      </c>
    </row>
    <row r="769" spans="1:6" x14ac:dyDescent="0.25">
      <c r="A769">
        <v>768</v>
      </c>
      <c r="B769" s="4">
        <v>1</v>
      </c>
      <c r="E769" s="5">
        <v>4</v>
      </c>
    </row>
    <row r="770" spans="1:6" x14ac:dyDescent="0.25">
      <c r="A770">
        <v>769</v>
      </c>
      <c r="B770" s="4">
        <v>1</v>
      </c>
    </row>
    <row r="771" spans="1:6" x14ac:dyDescent="0.25">
      <c r="A771">
        <v>770</v>
      </c>
      <c r="B771" s="4">
        <v>1</v>
      </c>
    </row>
    <row r="772" spans="1:6" x14ac:dyDescent="0.25">
      <c r="A772">
        <v>771</v>
      </c>
      <c r="B772" s="4">
        <v>1</v>
      </c>
      <c r="C772" s="3">
        <v>2</v>
      </c>
    </row>
    <row r="773" spans="1:6" x14ac:dyDescent="0.25">
      <c r="A773">
        <v>772</v>
      </c>
      <c r="B773" s="4">
        <v>1</v>
      </c>
      <c r="C773" s="3">
        <v>2</v>
      </c>
    </row>
    <row r="774" spans="1:6" x14ac:dyDescent="0.25">
      <c r="A774">
        <v>773</v>
      </c>
      <c r="B774" s="4">
        <v>1</v>
      </c>
      <c r="C774" s="3">
        <v>2</v>
      </c>
    </row>
    <row r="775" spans="1:6" x14ac:dyDescent="0.25">
      <c r="A775">
        <v>774</v>
      </c>
      <c r="C775" s="3">
        <v>2</v>
      </c>
    </row>
    <row r="776" spans="1:6" x14ac:dyDescent="0.25">
      <c r="A776">
        <v>775</v>
      </c>
      <c r="C776" s="3">
        <v>2</v>
      </c>
    </row>
    <row r="777" spans="1:6" x14ac:dyDescent="0.25">
      <c r="A777">
        <v>776</v>
      </c>
      <c r="C777" s="3">
        <v>2</v>
      </c>
    </row>
    <row r="778" spans="1:6" x14ac:dyDescent="0.25">
      <c r="A778">
        <v>777</v>
      </c>
      <c r="C778" s="3">
        <v>2</v>
      </c>
    </row>
    <row r="779" spans="1:6" x14ac:dyDescent="0.25">
      <c r="A779">
        <v>778</v>
      </c>
      <c r="C779" s="3">
        <v>2</v>
      </c>
    </row>
    <row r="780" spans="1:6" x14ac:dyDescent="0.25">
      <c r="A780">
        <v>779</v>
      </c>
      <c r="C780" s="3">
        <v>2</v>
      </c>
      <c r="D780" s="2">
        <v>3</v>
      </c>
    </row>
    <row r="781" spans="1:6" x14ac:dyDescent="0.25">
      <c r="A781">
        <v>780</v>
      </c>
      <c r="C781" s="3">
        <v>2</v>
      </c>
      <c r="D781" s="2">
        <v>3</v>
      </c>
    </row>
    <row r="782" spans="1:6" x14ac:dyDescent="0.25">
      <c r="A782">
        <v>781</v>
      </c>
      <c r="D782" s="2">
        <v>3</v>
      </c>
      <c r="E782" s="5">
        <v>4</v>
      </c>
    </row>
    <row r="783" spans="1:6" x14ac:dyDescent="0.25">
      <c r="A783">
        <v>782</v>
      </c>
      <c r="D783" s="2">
        <v>3</v>
      </c>
      <c r="E783" s="5">
        <v>4</v>
      </c>
      <c r="F783" t="s">
        <v>22</v>
      </c>
    </row>
    <row r="784" spans="1:6" x14ac:dyDescent="0.25">
      <c r="A784">
        <v>783</v>
      </c>
    </row>
    <row r="785" spans="1:6" x14ac:dyDescent="0.25">
      <c r="A785">
        <v>784</v>
      </c>
      <c r="F785" t="s">
        <v>22</v>
      </c>
    </row>
    <row r="786" spans="1:6" x14ac:dyDescent="0.25">
      <c r="A786">
        <v>785</v>
      </c>
      <c r="C786" s="3">
        <v>2</v>
      </c>
    </row>
    <row r="787" spans="1:6" x14ac:dyDescent="0.25">
      <c r="A787">
        <v>786</v>
      </c>
      <c r="C787" s="3">
        <v>2</v>
      </c>
    </row>
    <row r="788" spans="1:6" x14ac:dyDescent="0.25">
      <c r="A788">
        <v>787</v>
      </c>
      <c r="C788" s="3">
        <v>2</v>
      </c>
    </row>
    <row r="789" spans="1:6" x14ac:dyDescent="0.25">
      <c r="A789">
        <v>788</v>
      </c>
      <c r="C789" s="3">
        <v>2</v>
      </c>
    </row>
    <row r="790" spans="1:6" x14ac:dyDescent="0.25">
      <c r="A790">
        <v>789</v>
      </c>
      <c r="C790" s="3">
        <v>2</v>
      </c>
      <c r="D790" s="2">
        <v>3</v>
      </c>
    </row>
    <row r="791" spans="1:6" x14ac:dyDescent="0.25">
      <c r="A791">
        <v>790</v>
      </c>
      <c r="C791" s="3">
        <v>2</v>
      </c>
      <c r="D791" s="2">
        <v>3</v>
      </c>
    </row>
    <row r="792" spans="1:6" x14ac:dyDescent="0.25">
      <c r="A792">
        <v>791</v>
      </c>
      <c r="C792" s="3">
        <v>2</v>
      </c>
      <c r="D792" s="2">
        <v>3</v>
      </c>
    </row>
    <row r="793" spans="1:6" x14ac:dyDescent="0.25">
      <c r="A793">
        <v>792</v>
      </c>
      <c r="C793" s="3">
        <v>2</v>
      </c>
      <c r="D793" s="2">
        <v>3</v>
      </c>
    </row>
    <row r="794" spans="1:6" x14ac:dyDescent="0.25">
      <c r="A794">
        <v>793</v>
      </c>
      <c r="C794" s="3">
        <v>2</v>
      </c>
      <c r="D794" s="2">
        <v>3</v>
      </c>
    </row>
    <row r="795" spans="1:6" x14ac:dyDescent="0.25">
      <c r="A795">
        <v>794</v>
      </c>
      <c r="C795" s="3">
        <v>2</v>
      </c>
      <c r="D795" s="2">
        <v>3</v>
      </c>
    </row>
    <row r="796" spans="1:6" x14ac:dyDescent="0.25">
      <c r="A796">
        <v>795</v>
      </c>
      <c r="C796" s="3">
        <v>2</v>
      </c>
      <c r="D796" s="2">
        <v>3</v>
      </c>
    </row>
    <row r="797" spans="1:6" x14ac:dyDescent="0.25">
      <c r="A797">
        <v>796</v>
      </c>
      <c r="C797" s="3">
        <v>2</v>
      </c>
      <c r="D797" s="2">
        <v>3</v>
      </c>
    </row>
    <row r="798" spans="1:6" x14ac:dyDescent="0.25">
      <c r="A798">
        <v>797</v>
      </c>
      <c r="C798" s="3">
        <v>2</v>
      </c>
      <c r="D798" s="2">
        <v>3</v>
      </c>
    </row>
    <row r="799" spans="1:6" x14ac:dyDescent="0.25">
      <c r="A799">
        <v>798</v>
      </c>
      <c r="C799" s="3">
        <v>2</v>
      </c>
      <c r="D799" s="2">
        <v>3</v>
      </c>
    </row>
    <row r="800" spans="1:6" x14ac:dyDescent="0.25">
      <c r="A800">
        <v>799</v>
      </c>
      <c r="C800" s="3">
        <v>2</v>
      </c>
      <c r="D800" s="2">
        <v>3</v>
      </c>
      <c r="E800" s="5">
        <v>4</v>
      </c>
    </row>
    <row r="801" spans="1:5" x14ac:dyDescent="0.25">
      <c r="A801">
        <v>800</v>
      </c>
      <c r="C801" s="3">
        <v>2</v>
      </c>
      <c r="D801" s="2">
        <v>3</v>
      </c>
      <c r="E801" s="5">
        <v>4</v>
      </c>
    </row>
    <row r="802" spans="1:5" x14ac:dyDescent="0.25">
      <c r="A802">
        <v>801</v>
      </c>
      <c r="D802" s="2">
        <v>3</v>
      </c>
      <c r="E802" s="5">
        <v>4</v>
      </c>
    </row>
    <row r="803" spans="1:5" x14ac:dyDescent="0.25">
      <c r="A803">
        <v>802</v>
      </c>
      <c r="D803" s="2">
        <v>3</v>
      </c>
      <c r="E803" s="5">
        <v>4</v>
      </c>
    </row>
    <row r="804" spans="1:5" x14ac:dyDescent="0.25">
      <c r="A804">
        <v>803</v>
      </c>
      <c r="B804" s="4">
        <v>1</v>
      </c>
      <c r="E804" s="5">
        <v>4</v>
      </c>
    </row>
    <row r="805" spans="1:5" x14ac:dyDescent="0.25">
      <c r="A805">
        <v>804</v>
      </c>
      <c r="B805" s="4">
        <v>1</v>
      </c>
      <c r="E805" s="5">
        <v>4</v>
      </c>
    </row>
    <row r="806" spans="1:5" x14ac:dyDescent="0.25">
      <c r="A806">
        <v>805</v>
      </c>
      <c r="B806" s="4">
        <v>1</v>
      </c>
      <c r="E806" s="5">
        <v>4</v>
      </c>
    </row>
    <row r="807" spans="1:5" x14ac:dyDescent="0.25">
      <c r="A807">
        <v>806</v>
      </c>
      <c r="B807" s="4">
        <v>1</v>
      </c>
      <c r="E807" s="5">
        <v>4</v>
      </c>
    </row>
    <row r="808" spans="1:5" x14ac:dyDescent="0.25">
      <c r="A808">
        <v>807</v>
      </c>
      <c r="B808" s="4">
        <v>1</v>
      </c>
      <c r="E808" s="5">
        <v>4</v>
      </c>
    </row>
    <row r="809" spans="1:5" x14ac:dyDescent="0.25">
      <c r="A809">
        <v>808</v>
      </c>
      <c r="B809" s="4">
        <v>1</v>
      </c>
      <c r="E809" s="5">
        <v>4</v>
      </c>
    </row>
    <row r="810" spans="1:5" x14ac:dyDescent="0.25">
      <c r="A810">
        <v>809</v>
      </c>
      <c r="B810" s="4">
        <v>1</v>
      </c>
      <c r="E810" s="5">
        <v>4</v>
      </c>
    </row>
    <row r="811" spans="1:5" x14ac:dyDescent="0.25">
      <c r="A811">
        <v>810</v>
      </c>
      <c r="B811" s="4">
        <v>1</v>
      </c>
      <c r="E811" s="5">
        <v>4</v>
      </c>
    </row>
    <row r="812" spans="1:5" x14ac:dyDescent="0.25">
      <c r="A812">
        <v>811</v>
      </c>
      <c r="B812" s="4">
        <v>1</v>
      </c>
      <c r="E812" s="5">
        <v>4</v>
      </c>
    </row>
    <row r="813" spans="1:5" x14ac:dyDescent="0.25">
      <c r="A813">
        <v>812</v>
      </c>
      <c r="B813" s="4">
        <v>1</v>
      </c>
    </row>
    <row r="814" spans="1:5" x14ac:dyDescent="0.25">
      <c r="A814">
        <v>813</v>
      </c>
      <c r="B814" s="4">
        <v>1</v>
      </c>
    </row>
    <row r="815" spans="1:5" x14ac:dyDescent="0.25">
      <c r="A815">
        <v>814</v>
      </c>
      <c r="B815" s="4">
        <v>1</v>
      </c>
    </row>
    <row r="816" spans="1:5" x14ac:dyDescent="0.25">
      <c r="A816">
        <v>815</v>
      </c>
      <c r="B816" s="4">
        <v>1</v>
      </c>
    </row>
    <row r="817" spans="1:5" x14ac:dyDescent="0.25">
      <c r="A817">
        <v>816</v>
      </c>
      <c r="B817" s="4">
        <v>1</v>
      </c>
      <c r="C817" s="3">
        <v>2</v>
      </c>
    </row>
    <row r="818" spans="1:5" x14ac:dyDescent="0.25">
      <c r="A818">
        <v>817</v>
      </c>
      <c r="C818" s="3">
        <v>2</v>
      </c>
    </row>
    <row r="819" spans="1:5" x14ac:dyDescent="0.25">
      <c r="A819">
        <v>818</v>
      </c>
      <c r="C819" s="3">
        <v>2</v>
      </c>
      <c r="D819" s="2">
        <v>3</v>
      </c>
    </row>
    <row r="820" spans="1:5" x14ac:dyDescent="0.25">
      <c r="A820">
        <v>819</v>
      </c>
      <c r="C820" s="3">
        <v>2</v>
      </c>
      <c r="D820" s="2">
        <v>3</v>
      </c>
    </row>
    <row r="821" spans="1:5" x14ac:dyDescent="0.25">
      <c r="A821">
        <v>820</v>
      </c>
      <c r="C821" s="3">
        <v>2</v>
      </c>
      <c r="D821" s="2">
        <v>3</v>
      </c>
    </row>
    <row r="822" spans="1:5" x14ac:dyDescent="0.25">
      <c r="A822">
        <v>821</v>
      </c>
      <c r="C822" s="3">
        <v>2</v>
      </c>
      <c r="D822" s="2">
        <v>3</v>
      </c>
    </row>
    <row r="823" spans="1:5" x14ac:dyDescent="0.25">
      <c r="A823">
        <v>822</v>
      </c>
      <c r="C823" s="3">
        <v>2</v>
      </c>
      <c r="D823" s="2">
        <v>3</v>
      </c>
    </row>
    <row r="824" spans="1:5" x14ac:dyDescent="0.25">
      <c r="A824">
        <v>823</v>
      </c>
      <c r="C824" s="3">
        <v>2</v>
      </c>
      <c r="D824" s="2">
        <v>3</v>
      </c>
    </row>
    <row r="825" spans="1:5" x14ac:dyDescent="0.25">
      <c r="A825">
        <v>824</v>
      </c>
      <c r="C825" s="3">
        <v>2</v>
      </c>
      <c r="D825" s="2">
        <v>3</v>
      </c>
    </row>
    <row r="826" spans="1:5" x14ac:dyDescent="0.25">
      <c r="A826">
        <v>825</v>
      </c>
      <c r="C826" s="3">
        <v>2</v>
      </c>
      <c r="D826" s="2">
        <v>3</v>
      </c>
      <c r="E826" s="5">
        <v>4</v>
      </c>
    </row>
    <row r="827" spans="1:5" x14ac:dyDescent="0.25">
      <c r="A827">
        <v>826</v>
      </c>
      <c r="C827" s="3">
        <v>2</v>
      </c>
      <c r="D827" s="2">
        <v>3</v>
      </c>
      <c r="E827" s="5">
        <v>4</v>
      </c>
    </row>
    <row r="828" spans="1:5" x14ac:dyDescent="0.25">
      <c r="A828">
        <v>827</v>
      </c>
      <c r="D828" s="2">
        <v>3</v>
      </c>
      <c r="E828" s="5">
        <v>4</v>
      </c>
    </row>
    <row r="829" spans="1:5" x14ac:dyDescent="0.25">
      <c r="A829">
        <v>828</v>
      </c>
      <c r="D829" s="2">
        <v>3</v>
      </c>
      <c r="E829" s="5">
        <v>4</v>
      </c>
    </row>
    <row r="830" spans="1:5" x14ac:dyDescent="0.25">
      <c r="A830">
        <v>829</v>
      </c>
      <c r="E830" s="5">
        <v>4</v>
      </c>
    </row>
    <row r="831" spans="1:5" x14ac:dyDescent="0.25">
      <c r="A831">
        <v>830</v>
      </c>
      <c r="E831" s="5">
        <v>4</v>
      </c>
    </row>
    <row r="832" spans="1:5" x14ac:dyDescent="0.25">
      <c r="A832">
        <v>831</v>
      </c>
      <c r="E832" s="5">
        <v>4</v>
      </c>
    </row>
    <row r="833" spans="1:5" x14ac:dyDescent="0.25">
      <c r="A833">
        <v>832</v>
      </c>
      <c r="E833" s="5">
        <v>4</v>
      </c>
    </row>
    <row r="834" spans="1:5" x14ac:dyDescent="0.25">
      <c r="A834">
        <v>833</v>
      </c>
      <c r="B834" s="4">
        <v>1</v>
      </c>
      <c r="E834" s="5">
        <v>4</v>
      </c>
    </row>
    <row r="835" spans="1:5" x14ac:dyDescent="0.25">
      <c r="A835">
        <v>834</v>
      </c>
      <c r="B835" s="4">
        <v>1</v>
      </c>
    </row>
    <row r="836" spans="1:5" x14ac:dyDescent="0.25">
      <c r="A836">
        <v>835</v>
      </c>
      <c r="B836" s="4">
        <v>1</v>
      </c>
    </row>
    <row r="837" spans="1:5" x14ac:dyDescent="0.25">
      <c r="A837">
        <v>836</v>
      </c>
      <c r="B837" s="4">
        <v>1</v>
      </c>
    </row>
    <row r="838" spans="1:5" x14ac:dyDescent="0.25">
      <c r="A838">
        <v>837</v>
      </c>
      <c r="B838" s="4">
        <v>1</v>
      </c>
    </row>
    <row r="839" spans="1:5" x14ac:dyDescent="0.25">
      <c r="A839">
        <v>838</v>
      </c>
      <c r="B839" s="4">
        <v>1</v>
      </c>
    </row>
    <row r="840" spans="1:5" x14ac:dyDescent="0.25">
      <c r="A840">
        <v>839</v>
      </c>
      <c r="B840" s="4">
        <v>1</v>
      </c>
      <c r="C840" s="3">
        <v>2</v>
      </c>
    </row>
    <row r="841" spans="1:5" x14ac:dyDescent="0.25">
      <c r="A841">
        <v>840</v>
      </c>
      <c r="B841" s="4">
        <v>1</v>
      </c>
      <c r="C841" s="3">
        <v>2</v>
      </c>
    </row>
    <row r="842" spans="1:5" x14ac:dyDescent="0.25">
      <c r="A842">
        <v>841</v>
      </c>
      <c r="B842" s="4">
        <v>1</v>
      </c>
      <c r="C842" s="3">
        <v>2</v>
      </c>
    </row>
    <row r="843" spans="1:5" x14ac:dyDescent="0.25">
      <c r="A843">
        <v>842</v>
      </c>
      <c r="C843" s="3">
        <v>2</v>
      </c>
    </row>
    <row r="844" spans="1:5" x14ac:dyDescent="0.25">
      <c r="A844">
        <v>843</v>
      </c>
      <c r="C844" s="3">
        <v>2</v>
      </c>
    </row>
    <row r="845" spans="1:5" x14ac:dyDescent="0.25">
      <c r="A845">
        <v>844</v>
      </c>
      <c r="C845" s="3">
        <v>2</v>
      </c>
      <c r="D845" s="2">
        <v>3</v>
      </c>
      <c r="E845" s="5">
        <v>4</v>
      </c>
    </row>
    <row r="846" spans="1:5" x14ac:dyDescent="0.25">
      <c r="A846">
        <v>845</v>
      </c>
      <c r="C846" s="3">
        <v>2</v>
      </c>
      <c r="D846" s="2">
        <v>3</v>
      </c>
      <c r="E846" s="5">
        <v>4</v>
      </c>
    </row>
    <row r="847" spans="1:5" x14ac:dyDescent="0.25">
      <c r="A847">
        <v>846</v>
      </c>
      <c r="C847" s="3">
        <v>2</v>
      </c>
      <c r="D847" s="2">
        <v>3</v>
      </c>
      <c r="E847" s="5">
        <v>4</v>
      </c>
    </row>
    <row r="848" spans="1:5" x14ac:dyDescent="0.25">
      <c r="A848">
        <v>847</v>
      </c>
      <c r="D848" s="2">
        <v>3</v>
      </c>
      <c r="E848" s="5">
        <v>4</v>
      </c>
    </row>
    <row r="849" spans="1:5" x14ac:dyDescent="0.25">
      <c r="A849">
        <v>848</v>
      </c>
      <c r="D849" s="2">
        <v>3</v>
      </c>
      <c r="E849" s="5">
        <v>4</v>
      </c>
    </row>
    <row r="850" spans="1:5" x14ac:dyDescent="0.25">
      <c r="A850">
        <v>849</v>
      </c>
      <c r="D850" s="2">
        <v>3</v>
      </c>
      <c r="E850" s="5">
        <v>4</v>
      </c>
    </row>
    <row r="851" spans="1:5" x14ac:dyDescent="0.25">
      <c r="A851">
        <v>850</v>
      </c>
      <c r="D851" s="2">
        <v>3</v>
      </c>
      <c r="E851" s="5">
        <v>4</v>
      </c>
    </row>
    <row r="852" spans="1:5" x14ac:dyDescent="0.25">
      <c r="A852">
        <v>851</v>
      </c>
      <c r="D852" s="2">
        <v>3</v>
      </c>
      <c r="E852" s="5">
        <v>4</v>
      </c>
    </row>
    <row r="853" spans="1:5" x14ac:dyDescent="0.25">
      <c r="A853">
        <v>852</v>
      </c>
      <c r="E853" s="5">
        <v>4</v>
      </c>
    </row>
    <row r="854" spans="1:5" x14ac:dyDescent="0.25">
      <c r="A854">
        <v>853</v>
      </c>
    </row>
    <row r="855" spans="1:5" x14ac:dyDescent="0.25">
      <c r="A855">
        <v>854</v>
      </c>
    </row>
    <row r="856" spans="1:5" x14ac:dyDescent="0.25">
      <c r="A856">
        <v>855</v>
      </c>
    </row>
    <row r="857" spans="1:5" x14ac:dyDescent="0.25">
      <c r="A857">
        <v>856</v>
      </c>
    </row>
    <row r="858" spans="1:5" x14ac:dyDescent="0.25">
      <c r="A858">
        <v>857</v>
      </c>
      <c r="B858" s="4">
        <v>1</v>
      </c>
    </row>
    <row r="859" spans="1:5" x14ac:dyDescent="0.25">
      <c r="A859">
        <v>858</v>
      </c>
      <c r="B859" s="4">
        <v>1</v>
      </c>
    </row>
    <row r="860" spans="1:5" x14ac:dyDescent="0.25">
      <c r="A860">
        <v>859</v>
      </c>
      <c r="B860" s="4">
        <v>1</v>
      </c>
    </row>
    <row r="861" spans="1:5" x14ac:dyDescent="0.25">
      <c r="A861">
        <v>860</v>
      </c>
      <c r="B861" s="4">
        <v>1</v>
      </c>
      <c r="C861" s="3">
        <v>2</v>
      </c>
    </row>
    <row r="862" spans="1:5" x14ac:dyDescent="0.25">
      <c r="A862">
        <v>861</v>
      </c>
      <c r="B862" s="4">
        <v>1</v>
      </c>
      <c r="C862" s="3">
        <v>2</v>
      </c>
    </row>
    <row r="863" spans="1:5" x14ac:dyDescent="0.25">
      <c r="A863">
        <v>862</v>
      </c>
      <c r="B863" s="4">
        <v>1</v>
      </c>
      <c r="C863" s="3">
        <v>2</v>
      </c>
    </row>
    <row r="864" spans="1:5" x14ac:dyDescent="0.25">
      <c r="A864">
        <v>863</v>
      </c>
      <c r="B864" s="4">
        <v>1</v>
      </c>
      <c r="C864" s="3">
        <v>2</v>
      </c>
    </row>
    <row r="865" spans="1:5" x14ac:dyDescent="0.25">
      <c r="A865">
        <v>864</v>
      </c>
      <c r="C865" s="3">
        <v>2</v>
      </c>
    </row>
    <row r="866" spans="1:5" x14ac:dyDescent="0.25">
      <c r="A866">
        <v>865</v>
      </c>
      <c r="C866" s="3">
        <v>2</v>
      </c>
    </row>
    <row r="867" spans="1:5" x14ac:dyDescent="0.25">
      <c r="A867">
        <v>866</v>
      </c>
      <c r="C867" s="3">
        <v>2</v>
      </c>
      <c r="D867" s="2">
        <v>3</v>
      </c>
      <c r="E867" s="5">
        <v>4</v>
      </c>
    </row>
    <row r="868" spans="1:5" x14ac:dyDescent="0.25">
      <c r="A868">
        <v>867</v>
      </c>
      <c r="D868" s="2">
        <v>3</v>
      </c>
      <c r="E868" s="5">
        <v>4</v>
      </c>
    </row>
    <row r="869" spans="1:5" x14ac:dyDescent="0.25">
      <c r="A869">
        <v>868</v>
      </c>
      <c r="D869" s="2">
        <v>3</v>
      </c>
      <c r="E869" s="5">
        <v>4</v>
      </c>
    </row>
    <row r="870" spans="1:5" x14ac:dyDescent="0.25">
      <c r="A870">
        <v>869</v>
      </c>
      <c r="D870" s="2">
        <v>3</v>
      </c>
      <c r="E870" s="5">
        <v>4</v>
      </c>
    </row>
    <row r="871" spans="1:5" x14ac:dyDescent="0.25">
      <c r="A871">
        <v>870</v>
      </c>
      <c r="D871" s="2">
        <v>3</v>
      </c>
      <c r="E871" s="5">
        <v>4</v>
      </c>
    </row>
    <row r="872" spans="1:5" x14ac:dyDescent="0.25">
      <c r="A872">
        <v>871</v>
      </c>
      <c r="D872" s="2">
        <v>3</v>
      </c>
      <c r="E872" s="5">
        <v>4</v>
      </c>
    </row>
    <row r="873" spans="1:5" x14ac:dyDescent="0.25">
      <c r="A873">
        <v>872</v>
      </c>
      <c r="D873" s="2">
        <v>3</v>
      </c>
      <c r="E873" s="5">
        <v>4</v>
      </c>
    </row>
    <row r="874" spans="1:5" x14ac:dyDescent="0.25">
      <c r="A874">
        <v>873</v>
      </c>
      <c r="D874" s="2">
        <v>3</v>
      </c>
      <c r="E874" s="5">
        <v>4</v>
      </c>
    </row>
    <row r="875" spans="1:5" x14ac:dyDescent="0.25">
      <c r="A875">
        <v>874</v>
      </c>
    </row>
    <row r="876" spans="1:5" x14ac:dyDescent="0.25">
      <c r="A876">
        <v>875</v>
      </c>
      <c r="B876" s="4">
        <v>1</v>
      </c>
    </row>
    <row r="877" spans="1:5" x14ac:dyDescent="0.25">
      <c r="A877">
        <v>876</v>
      </c>
      <c r="B877" s="4">
        <v>1</v>
      </c>
    </row>
    <row r="878" spans="1:5" x14ac:dyDescent="0.25">
      <c r="A878">
        <v>877</v>
      </c>
      <c r="B878" s="4">
        <v>1</v>
      </c>
    </row>
    <row r="879" spans="1:5" x14ac:dyDescent="0.25">
      <c r="A879">
        <v>878</v>
      </c>
      <c r="B879" s="4">
        <v>1</v>
      </c>
    </row>
    <row r="880" spans="1:5" x14ac:dyDescent="0.25">
      <c r="A880">
        <v>879</v>
      </c>
      <c r="B880" s="4">
        <v>1</v>
      </c>
    </row>
    <row r="881" spans="1:5" x14ac:dyDescent="0.25">
      <c r="A881">
        <v>880</v>
      </c>
      <c r="B881" s="4">
        <v>1</v>
      </c>
      <c r="C881" s="3">
        <v>2</v>
      </c>
    </row>
    <row r="882" spans="1:5" x14ac:dyDescent="0.25">
      <c r="A882">
        <v>881</v>
      </c>
      <c r="B882" s="4">
        <v>1</v>
      </c>
      <c r="C882" s="3">
        <v>2</v>
      </c>
    </row>
    <row r="883" spans="1:5" x14ac:dyDescent="0.25">
      <c r="A883">
        <v>882</v>
      </c>
      <c r="B883" s="4">
        <v>1</v>
      </c>
      <c r="C883" s="3">
        <v>2</v>
      </c>
    </row>
    <row r="884" spans="1:5" x14ac:dyDescent="0.25">
      <c r="A884">
        <v>883</v>
      </c>
      <c r="C884" s="3">
        <v>2</v>
      </c>
    </row>
    <row r="885" spans="1:5" x14ac:dyDescent="0.25">
      <c r="A885">
        <v>884</v>
      </c>
      <c r="C885" s="3">
        <v>2</v>
      </c>
    </row>
    <row r="886" spans="1:5" x14ac:dyDescent="0.25">
      <c r="A886">
        <v>885</v>
      </c>
      <c r="C886" s="3">
        <v>2</v>
      </c>
    </row>
    <row r="887" spans="1:5" x14ac:dyDescent="0.25">
      <c r="A887">
        <v>886</v>
      </c>
      <c r="C887" s="3">
        <v>2</v>
      </c>
      <c r="D887" s="2">
        <v>3</v>
      </c>
    </row>
    <row r="888" spans="1:5" x14ac:dyDescent="0.25">
      <c r="A888">
        <v>887</v>
      </c>
      <c r="D888" s="2">
        <v>3</v>
      </c>
      <c r="E888" s="5">
        <v>4</v>
      </c>
    </row>
    <row r="889" spans="1:5" x14ac:dyDescent="0.25">
      <c r="A889">
        <v>888</v>
      </c>
      <c r="D889" s="2">
        <v>3</v>
      </c>
      <c r="E889" s="5">
        <v>4</v>
      </c>
    </row>
    <row r="890" spans="1:5" x14ac:dyDescent="0.25">
      <c r="A890">
        <v>889</v>
      </c>
      <c r="D890" s="2">
        <v>3</v>
      </c>
      <c r="E890" s="5">
        <v>4</v>
      </c>
    </row>
    <row r="891" spans="1:5" x14ac:dyDescent="0.25">
      <c r="A891">
        <v>890</v>
      </c>
      <c r="D891" s="2">
        <v>3</v>
      </c>
      <c r="E891" s="5">
        <v>4</v>
      </c>
    </row>
    <row r="892" spans="1:5" x14ac:dyDescent="0.25">
      <c r="A892">
        <v>891</v>
      </c>
      <c r="D892" s="2">
        <v>3</v>
      </c>
      <c r="E892" s="5">
        <v>4</v>
      </c>
    </row>
    <row r="893" spans="1:5" x14ac:dyDescent="0.25">
      <c r="A893">
        <v>892</v>
      </c>
      <c r="D893" s="2">
        <v>3</v>
      </c>
      <c r="E893" s="5">
        <v>4</v>
      </c>
    </row>
    <row r="894" spans="1:5" x14ac:dyDescent="0.25">
      <c r="A894">
        <v>893</v>
      </c>
      <c r="E894" s="5">
        <v>4</v>
      </c>
    </row>
    <row r="895" spans="1:5" x14ac:dyDescent="0.25">
      <c r="A895">
        <v>894</v>
      </c>
    </row>
    <row r="896" spans="1:5" x14ac:dyDescent="0.25">
      <c r="A896">
        <v>895</v>
      </c>
      <c r="B896" s="4">
        <v>1</v>
      </c>
    </row>
    <row r="897" spans="1:5" x14ac:dyDescent="0.25">
      <c r="A897">
        <v>896</v>
      </c>
      <c r="B897" s="4">
        <v>1</v>
      </c>
    </row>
    <row r="898" spans="1:5" x14ac:dyDescent="0.25">
      <c r="A898">
        <v>897</v>
      </c>
      <c r="B898" s="4">
        <v>1</v>
      </c>
    </row>
    <row r="899" spans="1:5" x14ac:dyDescent="0.25">
      <c r="A899">
        <v>898</v>
      </c>
      <c r="B899" s="4">
        <v>1</v>
      </c>
    </row>
    <row r="900" spans="1:5" x14ac:dyDescent="0.25">
      <c r="A900">
        <v>899</v>
      </c>
      <c r="B900" s="4">
        <v>1</v>
      </c>
    </row>
    <row r="901" spans="1:5" x14ac:dyDescent="0.25">
      <c r="A901">
        <v>900</v>
      </c>
      <c r="B901" s="4">
        <v>1</v>
      </c>
      <c r="C901" s="3">
        <v>2</v>
      </c>
    </row>
    <row r="902" spans="1:5" x14ac:dyDescent="0.25">
      <c r="A902">
        <v>901</v>
      </c>
      <c r="B902" s="4">
        <v>1</v>
      </c>
      <c r="C902" s="3">
        <v>2</v>
      </c>
    </row>
    <row r="903" spans="1:5" x14ac:dyDescent="0.25">
      <c r="A903">
        <v>902</v>
      </c>
      <c r="B903" s="4">
        <v>1</v>
      </c>
      <c r="C903" s="3">
        <v>2</v>
      </c>
    </row>
    <row r="904" spans="1:5" x14ac:dyDescent="0.25">
      <c r="A904">
        <v>903</v>
      </c>
      <c r="C904" s="3">
        <v>2</v>
      </c>
    </row>
    <row r="905" spans="1:5" x14ac:dyDescent="0.25">
      <c r="A905">
        <v>904</v>
      </c>
      <c r="C905" s="3">
        <v>2</v>
      </c>
    </row>
    <row r="906" spans="1:5" x14ac:dyDescent="0.25">
      <c r="A906">
        <v>905</v>
      </c>
      <c r="C906" s="3">
        <v>2</v>
      </c>
    </row>
    <row r="907" spans="1:5" x14ac:dyDescent="0.25">
      <c r="A907">
        <v>906</v>
      </c>
      <c r="C907" s="3">
        <v>2</v>
      </c>
      <c r="E907" s="5">
        <v>4</v>
      </c>
    </row>
    <row r="908" spans="1:5" x14ac:dyDescent="0.25">
      <c r="A908">
        <v>907</v>
      </c>
      <c r="D908" s="2">
        <v>3</v>
      </c>
      <c r="E908" s="5">
        <v>4</v>
      </c>
    </row>
    <row r="909" spans="1:5" x14ac:dyDescent="0.25">
      <c r="A909">
        <v>908</v>
      </c>
      <c r="D909" s="2">
        <v>3</v>
      </c>
      <c r="E909" s="5">
        <v>4</v>
      </c>
    </row>
    <row r="910" spans="1:5" x14ac:dyDescent="0.25">
      <c r="A910">
        <v>909</v>
      </c>
      <c r="D910" s="2">
        <v>3</v>
      </c>
      <c r="E910" s="5">
        <v>4</v>
      </c>
    </row>
    <row r="911" spans="1:5" x14ac:dyDescent="0.25">
      <c r="A911">
        <v>910</v>
      </c>
      <c r="D911" s="2">
        <v>3</v>
      </c>
      <c r="E911" s="5">
        <v>4</v>
      </c>
    </row>
    <row r="912" spans="1:5" x14ac:dyDescent="0.25">
      <c r="A912">
        <v>911</v>
      </c>
      <c r="D912" s="2">
        <v>3</v>
      </c>
      <c r="E912" s="5">
        <v>4</v>
      </c>
    </row>
    <row r="913" spans="1:5" x14ac:dyDescent="0.25">
      <c r="A913">
        <v>912</v>
      </c>
      <c r="D913" s="2">
        <v>3</v>
      </c>
      <c r="E913" s="5">
        <v>4</v>
      </c>
    </row>
    <row r="914" spans="1:5" x14ac:dyDescent="0.25">
      <c r="A914">
        <v>913</v>
      </c>
      <c r="D914" s="2">
        <v>3</v>
      </c>
      <c r="E914" s="5">
        <v>4</v>
      </c>
    </row>
    <row r="915" spans="1:5" x14ac:dyDescent="0.25">
      <c r="A915">
        <v>914</v>
      </c>
      <c r="E915" s="5">
        <v>4</v>
      </c>
    </row>
    <row r="916" spans="1:5" x14ac:dyDescent="0.25">
      <c r="A916">
        <v>915</v>
      </c>
    </row>
    <row r="917" spans="1:5" x14ac:dyDescent="0.25">
      <c r="A917">
        <v>916</v>
      </c>
    </row>
    <row r="918" spans="1:5" x14ac:dyDescent="0.25">
      <c r="A918">
        <v>917</v>
      </c>
    </row>
    <row r="919" spans="1:5" x14ac:dyDescent="0.25">
      <c r="A919">
        <v>918</v>
      </c>
      <c r="B919" s="4">
        <v>1</v>
      </c>
    </row>
    <row r="920" spans="1:5" x14ac:dyDescent="0.25">
      <c r="A920">
        <v>919</v>
      </c>
      <c r="B920" s="4">
        <v>1</v>
      </c>
    </row>
    <row r="921" spans="1:5" x14ac:dyDescent="0.25">
      <c r="A921">
        <v>920</v>
      </c>
      <c r="B921" s="4">
        <v>1</v>
      </c>
    </row>
    <row r="922" spans="1:5" x14ac:dyDescent="0.25">
      <c r="A922">
        <v>921</v>
      </c>
      <c r="B922" s="4">
        <v>1</v>
      </c>
      <c r="C922" s="3">
        <v>2</v>
      </c>
    </row>
    <row r="923" spans="1:5" x14ac:dyDescent="0.25">
      <c r="A923">
        <v>922</v>
      </c>
      <c r="B923" s="4">
        <v>1</v>
      </c>
      <c r="C923" s="3">
        <v>2</v>
      </c>
    </row>
    <row r="924" spans="1:5" x14ac:dyDescent="0.25">
      <c r="A924">
        <v>923</v>
      </c>
      <c r="B924" s="4">
        <v>1</v>
      </c>
      <c r="C924" s="3">
        <v>2</v>
      </c>
    </row>
    <row r="925" spans="1:5" x14ac:dyDescent="0.25">
      <c r="A925">
        <v>924</v>
      </c>
      <c r="B925" s="4">
        <v>1</v>
      </c>
      <c r="C925" s="3">
        <v>2</v>
      </c>
    </row>
    <row r="926" spans="1:5" x14ac:dyDescent="0.25">
      <c r="A926">
        <v>925</v>
      </c>
      <c r="B926" s="4">
        <v>1</v>
      </c>
      <c r="C926" s="3">
        <v>2</v>
      </c>
    </row>
    <row r="927" spans="1:5" x14ac:dyDescent="0.25">
      <c r="A927">
        <v>926</v>
      </c>
      <c r="C927" s="3">
        <v>2</v>
      </c>
    </row>
    <row r="928" spans="1:5" x14ac:dyDescent="0.25">
      <c r="A928">
        <v>927</v>
      </c>
      <c r="C928" s="3">
        <v>2</v>
      </c>
    </row>
    <row r="929" spans="1:5" x14ac:dyDescent="0.25">
      <c r="A929">
        <v>928</v>
      </c>
      <c r="C929" s="3">
        <v>2</v>
      </c>
    </row>
    <row r="930" spans="1:5" x14ac:dyDescent="0.25">
      <c r="A930">
        <v>929</v>
      </c>
      <c r="C930" s="3">
        <v>2</v>
      </c>
      <c r="D930" s="2">
        <v>3</v>
      </c>
    </row>
    <row r="931" spans="1:5" x14ac:dyDescent="0.25">
      <c r="A931">
        <v>930</v>
      </c>
      <c r="D931" s="2">
        <v>3</v>
      </c>
      <c r="E931" s="5">
        <v>4</v>
      </c>
    </row>
    <row r="932" spans="1:5" x14ac:dyDescent="0.25">
      <c r="A932">
        <v>931</v>
      </c>
      <c r="D932" s="2">
        <v>3</v>
      </c>
      <c r="E932" s="5">
        <v>4</v>
      </c>
    </row>
    <row r="933" spans="1:5" x14ac:dyDescent="0.25">
      <c r="A933">
        <v>932</v>
      </c>
      <c r="D933" s="2">
        <v>3</v>
      </c>
      <c r="E933" s="5">
        <v>4</v>
      </c>
    </row>
    <row r="934" spans="1:5" x14ac:dyDescent="0.25">
      <c r="A934">
        <v>933</v>
      </c>
      <c r="D934" s="2">
        <v>3</v>
      </c>
      <c r="E934" s="5">
        <v>4</v>
      </c>
    </row>
    <row r="935" spans="1:5" x14ac:dyDescent="0.25">
      <c r="A935">
        <v>934</v>
      </c>
      <c r="D935" s="2">
        <v>3</v>
      </c>
      <c r="E935" s="5">
        <v>4</v>
      </c>
    </row>
    <row r="936" spans="1:5" x14ac:dyDescent="0.25">
      <c r="A936">
        <v>935</v>
      </c>
      <c r="D936" s="2">
        <v>3</v>
      </c>
      <c r="E936" s="5">
        <v>4</v>
      </c>
    </row>
    <row r="937" spans="1:5" x14ac:dyDescent="0.25">
      <c r="A937">
        <v>936</v>
      </c>
      <c r="D937" s="2">
        <v>3</v>
      </c>
      <c r="E937" s="5">
        <v>4</v>
      </c>
    </row>
    <row r="938" spans="1:5" x14ac:dyDescent="0.25">
      <c r="A938">
        <v>937</v>
      </c>
      <c r="E938" s="5">
        <v>4</v>
      </c>
    </row>
    <row r="939" spans="1:5" x14ac:dyDescent="0.25">
      <c r="A939">
        <v>938</v>
      </c>
      <c r="B939" s="4">
        <v>1</v>
      </c>
    </row>
    <row r="940" spans="1:5" x14ac:dyDescent="0.25">
      <c r="A940">
        <v>939</v>
      </c>
      <c r="B940" s="4">
        <v>1</v>
      </c>
    </row>
    <row r="941" spans="1:5" x14ac:dyDescent="0.25">
      <c r="A941">
        <v>940</v>
      </c>
      <c r="B941" s="4">
        <v>1</v>
      </c>
    </row>
    <row r="942" spans="1:5" x14ac:dyDescent="0.25">
      <c r="A942">
        <v>941</v>
      </c>
      <c r="B942" s="4">
        <v>1</v>
      </c>
    </row>
    <row r="943" spans="1:5" x14ac:dyDescent="0.25">
      <c r="A943">
        <v>942</v>
      </c>
      <c r="B943" s="4">
        <v>1</v>
      </c>
    </row>
    <row r="944" spans="1:5" x14ac:dyDescent="0.25">
      <c r="A944">
        <v>943</v>
      </c>
      <c r="B944" s="4">
        <v>1</v>
      </c>
      <c r="C944" s="3">
        <v>2</v>
      </c>
    </row>
    <row r="945" spans="1:5" x14ac:dyDescent="0.25">
      <c r="A945">
        <v>944</v>
      </c>
      <c r="B945" s="4">
        <v>1</v>
      </c>
      <c r="C945" s="3">
        <v>2</v>
      </c>
    </row>
    <row r="946" spans="1:5" x14ac:dyDescent="0.25">
      <c r="A946">
        <v>945</v>
      </c>
      <c r="B946" s="4">
        <v>1</v>
      </c>
      <c r="C946" s="3">
        <v>2</v>
      </c>
    </row>
    <row r="947" spans="1:5" x14ac:dyDescent="0.25">
      <c r="A947">
        <v>946</v>
      </c>
      <c r="C947" s="3">
        <v>2</v>
      </c>
    </row>
    <row r="948" spans="1:5" x14ac:dyDescent="0.25">
      <c r="A948">
        <v>947</v>
      </c>
      <c r="C948" s="3">
        <v>2</v>
      </c>
    </row>
    <row r="949" spans="1:5" x14ac:dyDescent="0.25">
      <c r="A949">
        <v>948</v>
      </c>
      <c r="C949" s="3">
        <v>2</v>
      </c>
    </row>
    <row r="950" spans="1:5" x14ac:dyDescent="0.25">
      <c r="A950">
        <v>949</v>
      </c>
      <c r="C950" s="3">
        <v>2</v>
      </c>
    </row>
    <row r="951" spans="1:5" x14ac:dyDescent="0.25">
      <c r="A951">
        <v>950</v>
      </c>
      <c r="C951" s="3">
        <v>2</v>
      </c>
      <c r="D951" s="2">
        <v>3</v>
      </c>
    </row>
    <row r="952" spans="1:5" x14ac:dyDescent="0.25">
      <c r="A952">
        <v>951</v>
      </c>
      <c r="D952" s="2">
        <v>3</v>
      </c>
    </row>
    <row r="953" spans="1:5" x14ac:dyDescent="0.25">
      <c r="A953">
        <v>952</v>
      </c>
      <c r="D953" s="2">
        <v>3</v>
      </c>
      <c r="E953" s="5">
        <v>4</v>
      </c>
    </row>
    <row r="954" spans="1:5" x14ac:dyDescent="0.25">
      <c r="A954">
        <v>953</v>
      </c>
      <c r="D954" s="2">
        <v>3</v>
      </c>
      <c r="E954" s="5">
        <v>4</v>
      </c>
    </row>
    <row r="955" spans="1:5" x14ac:dyDescent="0.25">
      <c r="A955">
        <v>954</v>
      </c>
      <c r="D955" s="2">
        <v>3</v>
      </c>
      <c r="E955" s="5">
        <v>4</v>
      </c>
    </row>
    <row r="956" spans="1:5" x14ac:dyDescent="0.25">
      <c r="A956">
        <v>955</v>
      </c>
      <c r="D956" s="2">
        <v>3</v>
      </c>
      <c r="E956" s="5">
        <v>4</v>
      </c>
    </row>
    <row r="957" spans="1:5" x14ac:dyDescent="0.25">
      <c r="A957">
        <v>956</v>
      </c>
      <c r="D957" s="2">
        <v>3</v>
      </c>
      <c r="E957" s="5">
        <v>4</v>
      </c>
    </row>
    <row r="958" spans="1:5" x14ac:dyDescent="0.25">
      <c r="A958">
        <v>957</v>
      </c>
      <c r="D958" s="2">
        <v>3</v>
      </c>
      <c r="E958" s="5">
        <v>4</v>
      </c>
    </row>
    <row r="959" spans="1:5" x14ac:dyDescent="0.25">
      <c r="A959">
        <v>958</v>
      </c>
      <c r="B959" s="4">
        <v>1</v>
      </c>
      <c r="D959" s="2">
        <v>3</v>
      </c>
      <c r="E959" s="5">
        <v>4</v>
      </c>
    </row>
    <row r="960" spans="1:5" x14ac:dyDescent="0.25">
      <c r="A960">
        <v>959</v>
      </c>
      <c r="B960" s="4">
        <v>1</v>
      </c>
      <c r="E960" s="5">
        <v>4</v>
      </c>
    </row>
    <row r="961" spans="1:5" x14ac:dyDescent="0.25">
      <c r="A961">
        <v>960</v>
      </c>
      <c r="B961" s="4">
        <v>1</v>
      </c>
      <c r="E961" s="5">
        <v>4</v>
      </c>
    </row>
    <row r="962" spans="1:5" x14ac:dyDescent="0.25">
      <c r="A962">
        <v>961</v>
      </c>
      <c r="B962" s="4">
        <v>1</v>
      </c>
    </row>
    <row r="963" spans="1:5" x14ac:dyDescent="0.25">
      <c r="A963">
        <v>962</v>
      </c>
      <c r="B963" s="4">
        <v>1</v>
      </c>
    </row>
    <row r="964" spans="1:5" x14ac:dyDescent="0.25">
      <c r="A964">
        <v>963</v>
      </c>
      <c r="B964" s="4">
        <v>1</v>
      </c>
    </row>
    <row r="965" spans="1:5" x14ac:dyDescent="0.25">
      <c r="A965">
        <v>964</v>
      </c>
      <c r="B965" s="4">
        <v>1</v>
      </c>
      <c r="C965" s="3">
        <v>2</v>
      </c>
    </row>
    <row r="966" spans="1:5" x14ac:dyDescent="0.25">
      <c r="A966">
        <v>965</v>
      </c>
      <c r="B966" s="4">
        <v>1</v>
      </c>
      <c r="C966" s="3">
        <v>2</v>
      </c>
    </row>
    <row r="967" spans="1:5" x14ac:dyDescent="0.25">
      <c r="A967">
        <v>966</v>
      </c>
      <c r="B967" s="4">
        <v>1</v>
      </c>
      <c r="C967" s="3">
        <v>2</v>
      </c>
    </row>
    <row r="968" spans="1:5" x14ac:dyDescent="0.25">
      <c r="A968">
        <v>967</v>
      </c>
      <c r="C968" s="3">
        <v>2</v>
      </c>
    </row>
    <row r="969" spans="1:5" x14ac:dyDescent="0.25">
      <c r="A969">
        <v>968</v>
      </c>
      <c r="C969" s="3">
        <v>2</v>
      </c>
    </row>
    <row r="970" spans="1:5" x14ac:dyDescent="0.25">
      <c r="A970">
        <v>969</v>
      </c>
      <c r="C970" s="3">
        <v>2</v>
      </c>
    </row>
    <row r="971" spans="1:5" x14ac:dyDescent="0.25">
      <c r="A971">
        <v>970</v>
      </c>
      <c r="C971" s="3">
        <v>2</v>
      </c>
    </row>
    <row r="972" spans="1:5" x14ac:dyDescent="0.25">
      <c r="A972">
        <v>971</v>
      </c>
      <c r="C972" s="3">
        <v>2</v>
      </c>
      <c r="D972" s="2">
        <v>3</v>
      </c>
    </row>
    <row r="973" spans="1:5" x14ac:dyDescent="0.25">
      <c r="A973">
        <v>972</v>
      </c>
      <c r="C973" s="3">
        <v>2</v>
      </c>
      <c r="D973" s="2">
        <v>3</v>
      </c>
    </row>
    <row r="974" spans="1:5" x14ac:dyDescent="0.25">
      <c r="A974">
        <v>973</v>
      </c>
      <c r="C974" s="3">
        <v>2</v>
      </c>
      <c r="D974" s="2">
        <v>3</v>
      </c>
      <c r="E974" s="5">
        <v>4</v>
      </c>
    </row>
    <row r="975" spans="1:5" x14ac:dyDescent="0.25">
      <c r="A975">
        <v>974</v>
      </c>
      <c r="D975" s="2">
        <v>3</v>
      </c>
      <c r="E975" s="5">
        <v>4</v>
      </c>
    </row>
    <row r="976" spans="1:5" x14ac:dyDescent="0.25">
      <c r="A976">
        <v>975</v>
      </c>
      <c r="D976" s="2">
        <v>3</v>
      </c>
      <c r="E976" s="5">
        <v>4</v>
      </c>
    </row>
    <row r="977" spans="1:5" x14ac:dyDescent="0.25">
      <c r="A977">
        <v>976</v>
      </c>
      <c r="D977" s="2">
        <v>3</v>
      </c>
      <c r="E977" s="5">
        <v>4</v>
      </c>
    </row>
    <row r="978" spans="1:5" x14ac:dyDescent="0.25">
      <c r="A978">
        <v>977</v>
      </c>
      <c r="D978" s="2">
        <v>3</v>
      </c>
      <c r="E978" s="5">
        <v>4</v>
      </c>
    </row>
    <row r="979" spans="1:5" x14ac:dyDescent="0.25">
      <c r="A979">
        <v>978</v>
      </c>
      <c r="B979" s="4">
        <v>1</v>
      </c>
      <c r="D979" s="2">
        <v>3</v>
      </c>
      <c r="E979" s="5">
        <v>4</v>
      </c>
    </row>
    <row r="980" spans="1:5" x14ac:dyDescent="0.25">
      <c r="A980">
        <v>979</v>
      </c>
      <c r="B980" s="4">
        <v>1</v>
      </c>
      <c r="D980" s="2">
        <v>3</v>
      </c>
      <c r="E980" s="5">
        <v>4</v>
      </c>
    </row>
    <row r="981" spans="1:5" x14ac:dyDescent="0.25">
      <c r="A981">
        <v>980</v>
      </c>
      <c r="B981" s="4">
        <v>1</v>
      </c>
      <c r="D981" s="2">
        <v>3</v>
      </c>
      <c r="E981" s="5">
        <v>4</v>
      </c>
    </row>
    <row r="982" spans="1:5" x14ac:dyDescent="0.25">
      <c r="A982">
        <v>981</v>
      </c>
      <c r="B982" s="4">
        <v>1</v>
      </c>
      <c r="D982" s="2">
        <v>3</v>
      </c>
      <c r="E982" s="5">
        <v>4</v>
      </c>
    </row>
    <row r="983" spans="1:5" x14ac:dyDescent="0.25">
      <c r="A983">
        <v>982</v>
      </c>
      <c r="B983" s="4">
        <v>1</v>
      </c>
      <c r="D983" s="2">
        <v>3</v>
      </c>
      <c r="E983" s="5">
        <v>4</v>
      </c>
    </row>
    <row r="984" spans="1:5" x14ac:dyDescent="0.25">
      <c r="A984">
        <v>983</v>
      </c>
      <c r="B984" s="4">
        <v>1</v>
      </c>
      <c r="E984" s="5">
        <v>4</v>
      </c>
    </row>
    <row r="985" spans="1:5" x14ac:dyDescent="0.25">
      <c r="A985">
        <v>984</v>
      </c>
      <c r="B985" s="4">
        <v>1</v>
      </c>
      <c r="E985" s="5">
        <v>4</v>
      </c>
    </row>
    <row r="986" spans="1:5" x14ac:dyDescent="0.25">
      <c r="A986">
        <v>985</v>
      </c>
      <c r="B986" s="4">
        <v>1</v>
      </c>
      <c r="E986" s="5">
        <v>4</v>
      </c>
    </row>
    <row r="987" spans="1:5" x14ac:dyDescent="0.25">
      <c r="A987">
        <v>986</v>
      </c>
      <c r="B987" s="4">
        <v>1</v>
      </c>
      <c r="C987" s="3">
        <v>2</v>
      </c>
    </row>
    <row r="988" spans="1:5" x14ac:dyDescent="0.25">
      <c r="A988">
        <v>987</v>
      </c>
      <c r="B988" s="4">
        <v>1</v>
      </c>
      <c r="C988" s="3">
        <v>2</v>
      </c>
    </row>
    <row r="989" spans="1:5" x14ac:dyDescent="0.25">
      <c r="A989">
        <v>988</v>
      </c>
      <c r="B989" s="4">
        <v>1</v>
      </c>
      <c r="C989" s="3">
        <v>2</v>
      </c>
    </row>
    <row r="990" spans="1:5" x14ac:dyDescent="0.25">
      <c r="A990">
        <v>989</v>
      </c>
      <c r="B990" s="4">
        <v>1</v>
      </c>
      <c r="C990" s="3">
        <v>2</v>
      </c>
    </row>
    <row r="991" spans="1:5" x14ac:dyDescent="0.25">
      <c r="A991">
        <v>990</v>
      </c>
      <c r="B991" s="4">
        <v>1</v>
      </c>
      <c r="C991" s="3">
        <v>2</v>
      </c>
    </row>
    <row r="992" spans="1:5" x14ac:dyDescent="0.25">
      <c r="A992">
        <v>991</v>
      </c>
      <c r="B992" s="4">
        <v>1</v>
      </c>
      <c r="C992" s="3">
        <v>2</v>
      </c>
    </row>
    <row r="993" spans="1:6" x14ac:dyDescent="0.25">
      <c r="A993">
        <v>992</v>
      </c>
      <c r="B993" s="4">
        <v>1</v>
      </c>
      <c r="C993" s="3">
        <v>2</v>
      </c>
    </row>
    <row r="994" spans="1:6" x14ac:dyDescent="0.25">
      <c r="A994">
        <v>993</v>
      </c>
      <c r="C994" s="3">
        <v>2</v>
      </c>
    </row>
    <row r="995" spans="1:6" x14ac:dyDescent="0.25">
      <c r="A995">
        <v>994</v>
      </c>
      <c r="C995" s="3">
        <v>2</v>
      </c>
      <c r="D995" s="2">
        <v>3</v>
      </c>
    </row>
    <row r="996" spans="1:6" x14ac:dyDescent="0.25">
      <c r="A996">
        <v>995</v>
      </c>
      <c r="C996" s="3">
        <v>2</v>
      </c>
      <c r="D996" s="2">
        <v>3</v>
      </c>
    </row>
    <row r="997" spans="1:6" x14ac:dyDescent="0.25">
      <c r="A997">
        <v>996</v>
      </c>
      <c r="C997" s="3">
        <v>2</v>
      </c>
      <c r="D997" s="2">
        <v>3</v>
      </c>
    </row>
    <row r="998" spans="1:6" x14ac:dyDescent="0.25">
      <c r="A998">
        <v>997</v>
      </c>
      <c r="C998" s="3">
        <v>2</v>
      </c>
      <c r="D998" s="2">
        <v>3</v>
      </c>
    </row>
    <row r="999" spans="1:6" x14ac:dyDescent="0.25">
      <c r="A999">
        <v>998</v>
      </c>
      <c r="C999" s="3">
        <v>2</v>
      </c>
      <c r="D999" s="2">
        <v>3</v>
      </c>
    </row>
    <row r="1000" spans="1:6" x14ac:dyDescent="0.25">
      <c r="A1000">
        <v>999</v>
      </c>
      <c r="C1000" s="3">
        <v>2</v>
      </c>
      <c r="D1000" s="2">
        <v>3</v>
      </c>
      <c r="E1000" s="5">
        <v>4</v>
      </c>
    </row>
    <row r="1001" spans="1:6" x14ac:dyDescent="0.25">
      <c r="A1001">
        <v>1000</v>
      </c>
      <c r="C1001" s="3">
        <v>2</v>
      </c>
      <c r="D1001" s="2">
        <v>3</v>
      </c>
      <c r="E1001" s="5">
        <v>4</v>
      </c>
    </row>
    <row r="1002" spans="1:6" x14ac:dyDescent="0.25">
      <c r="A1002">
        <v>1001</v>
      </c>
      <c r="C1002" s="3">
        <v>2</v>
      </c>
      <c r="D1002" s="2">
        <v>3</v>
      </c>
      <c r="E1002" s="5">
        <v>4</v>
      </c>
    </row>
    <row r="1003" spans="1:6" x14ac:dyDescent="0.25">
      <c r="A1003">
        <v>1002</v>
      </c>
      <c r="C1003" s="3">
        <v>2</v>
      </c>
      <c r="D1003" s="2">
        <v>3</v>
      </c>
      <c r="E1003" s="5">
        <v>4</v>
      </c>
    </row>
    <row r="1004" spans="1:6" x14ac:dyDescent="0.25">
      <c r="A1004">
        <v>1003</v>
      </c>
      <c r="D1004" s="2">
        <v>3</v>
      </c>
      <c r="E1004" s="5">
        <v>4</v>
      </c>
    </row>
    <row r="1005" spans="1:6" x14ac:dyDescent="0.25">
      <c r="A1005">
        <v>1004</v>
      </c>
      <c r="D1005" s="2">
        <v>3</v>
      </c>
      <c r="E1005" s="5">
        <v>4</v>
      </c>
      <c r="F100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2025-07-09T13:08:48Z</dcterms:created>
  <dcterms:modified xsi:type="dcterms:W3CDTF">2025-07-22T15:57:22Z</dcterms:modified>
</cp:coreProperties>
</file>