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S:\BL_PI_data\"/>
    </mc:Choice>
  </mc:AlternateContent>
  <xr:revisionPtr revIDLastSave="0" documentId="13_ncr:1_{D99B65C2-B529-4480-82D8-6B03B57E9292}" xr6:coauthVersionLast="47" xr6:coauthVersionMax="47" xr10:uidLastSave="{00000000-0000-0000-0000-000000000000}"/>
  <bookViews>
    <workbookView xWindow="-120" yWindow="-120" windowWidth="29040" windowHeight="16440" xr2:uid="{BDF00680-E4C5-4D80-84DF-0CB8D879D6D9}"/>
  </bookViews>
  <sheets>
    <sheet name="Sheet1" sheetId="1" r:id="rId1"/>
    <sheet name="Data" sheetId="2" r:id="rId2"/>
    <sheet name="Cycle" sheetId="3" r:id="rId3"/>
    <sheet name="Coordination" sheetId="4" r:id="rId4"/>
    <sheet name="Graph" sheetId="5" r:id="rId5"/>
  </sheets>
  <definedNames>
    <definedName name="catRange">Coordination!$R$1571:$R$1574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2" i="3" l="1"/>
  <c r="BP11" i="2" s="1"/>
  <c r="BS2" i="3"/>
  <c r="BR3" i="3"/>
  <c r="BS3" i="3"/>
  <c r="BP12" i="2" s="1"/>
  <c r="BR4" i="3"/>
  <c r="BS4" i="3"/>
  <c r="BR5" i="3"/>
  <c r="BS5" i="3"/>
  <c r="BR6" i="3"/>
  <c r="BS6" i="3"/>
  <c r="BR7" i="3"/>
  <c r="BS7" i="3"/>
  <c r="BR8" i="3"/>
  <c r="BS8" i="3"/>
  <c r="BS9" i="3"/>
  <c r="BR11" i="3"/>
  <c r="BR12" i="3"/>
  <c r="BS12" i="3"/>
  <c r="BR13" i="3"/>
  <c r="BS13" i="3"/>
  <c r="BR14" i="3"/>
  <c r="BS14" i="3"/>
  <c r="BR15" i="3"/>
  <c r="BS15" i="3"/>
  <c r="BR16" i="3"/>
  <c r="BS16" i="3"/>
  <c r="BR17" i="3"/>
  <c r="BS17" i="3"/>
  <c r="BR18" i="3"/>
  <c r="BS18" i="3"/>
  <c r="BR21" i="3"/>
  <c r="BS21" i="3"/>
  <c r="BR22" i="3"/>
  <c r="BS22" i="3"/>
  <c r="BR23" i="3"/>
  <c r="BS23" i="3"/>
  <c r="BR24" i="3"/>
  <c r="BS24" i="3"/>
  <c r="BR25" i="3"/>
  <c r="BS25" i="3"/>
  <c r="BR26" i="3"/>
  <c r="BS26" i="3"/>
  <c r="BR27" i="3"/>
  <c r="BS27" i="3"/>
  <c r="BR30" i="3"/>
  <c r="BS30" i="3"/>
  <c r="BR31" i="3"/>
  <c r="BS31" i="3"/>
  <c r="BR32" i="3"/>
  <c r="BS32" i="3"/>
  <c r="BR33" i="3"/>
  <c r="BS33" i="3"/>
  <c r="BR34" i="3"/>
  <c r="BS34" i="3"/>
  <c r="BR35" i="3"/>
  <c r="BS35" i="3"/>
  <c r="BR36" i="3"/>
  <c r="BS36" i="3"/>
  <c r="BR37" i="3"/>
  <c r="BS37" i="3"/>
  <c r="BR40" i="3"/>
  <c r="BS40" i="3"/>
  <c r="BR41" i="3"/>
  <c r="BS41" i="3"/>
  <c r="BR42" i="3"/>
  <c r="BS42" i="3"/>
  <c r="BR43" i="3"/>
  <c r="BS43" i="3"/>
  <c r="BS44" i="3"/>
  <c r="BR46" i="3"/>
  <c r="BR47" i="3"/>
  <c r="BS47" i="3"/>
  <c r="BR48" i="3"/>
  <c r="BS48" i="3"/>
  <c r="BR49" i="3"/>
  <c r="BS49" i="3"/>
  <c r="BR50" i="3"/>
  <c r="BS50" i="3"/>
  <c r="BR51" i="3"/>
  <c r="BS51" i="3"/>
  <c r="BR52" i="3"/>
  <c r="BS52" i="3"/>
  <c r="BS53" i="3"/>
  <c r="CB70" i="4"/>
  <c r="CB69" i="4"/>
  <c r="CA70" i="4"/>
  <c r="BZ70" i="4"/>
  <c r="CA69" i="4"/>
  <c r="BZ69" i="4"/>
  <c r="CB68" i="4"/>
  <c r="CB67" i="4"/>
  <c r="CA68" i="4"/>
  <c r="BZ68" i="4"/>
  <c r="CA67" i="4"/>
  <c r="BZ67" i="4"/>
  <c r="CB66" i="4"/>
  <c r="CA66" i="4"/>
  <c r="BZ66" i="4"/>
  <c r="CB65" i="4"/>
  <c r="CA65" i="4"/>
  <c r="BZ65" i="4"/>
  <c r="CB64" i="4"/>
  <c r="CA64" i="4"/>
  <c r="BZ64" i="4"/>
  <c r="CB63" i="4"/>
  <c r="CA63" i="4"/>
  <c r="BZ63" i="4"/>
  <c r="CB62" i="4"/>
  <c r="CA62" i="4"/>
  <c r="BZ62" i="4"/>
  <c r="BX72" i="4"/>
  <c r="BW71" i="4"/>
  <c r="BY71" i="4"/>
  <c r="BX71" i="4"/>
  <c r="BW70" i="4"/>
  <c r="BY70" i="4"/>
  <c r="BX70" i="4"/>
  <c r="BW69" i="4"/>
  <c r="BY69" i="4"/>
  <c r="BX69" i="4"/>
  <c r="BW68" i="4"/>
  <c r="BY68" i="4"/>
  <c r="BX68" i="4"/>
  <c r="BW67" i="4"/>
  <c r="BY67" i="4"/>
  <c r="BX67" i="4"/>
  <c r="BW66" i="4"/>
  <c r="BY66" i="4"/>
  <c r="BX66" i="4"/>
  <c r="BW65" i="4"/>
  <c r="BY65" i="4"/>
  <c r="BX65" i="4"/>
  <c r="BW64" i="4"/>
  <c r="BY64" i="4"/>
  <c r="BX64" i="4"/>
  <c r="BW63" i="4"/>
  <c r="BY63" i="4"/>
  <c r="BX63" i="4"/>
  <c r="BW62" i="4"/>
  <c r="BX62" i="4"/>
  <c r="BY62" i="4"/>
  <c r="BU70" i="4"/>
  <c r="BT71" i="4"/>
  <c r="BV71" i="4"/>
  <c r="BU69" i="4"/>
  <c r="BT70" i="4"/>
  <c r="BV70" i="4"/>
  <c r="BU68" i="4"/>
  <c r="BT69" i="4"/>
  <c r="BV69" i="4"/>
  <c r="BU67" i="4"/>
  <c r="BT68" i="4"/>
  <c r="BV68" i="4"/>
  <c r="BU66" i="4"/>
  <c r="BT67" i="4"/>
  <c r="BV67" i="4"/>
  <c r="BU65" i="4"/>
  <c r="BT66" i="4"/>
  <c r="BV66" i="4"/>
  <c r="BU64" i="4"/>
  <c r="BT65" i="4"/>
  <c r="BV65" i="4"/>
  <c r="BU63" i="4"/>
  <c r="BT64" i="4"/>
  <c r="BV64" i="4"/>
  <c r="BU62" i="4"/>
  <c r="BT63" i="4"/>
  <c r="BV63" i="4"/>
  <c r="BT62" i="4"/>
  <c r="BV62" i="4"/>
  <c r="BR70" i="4"/>
  <c r="BQ70" i="4"/>
  <c r="BS70" i="4"/>
  <c r="BR69" i="4"/>
  <c r="BQ69" i="4"/>
  <c r="BS69" i="4"/>
  <c r="BR68" i="4"/>
  <c r="BQ68" i="4"/>
  <c r="BS68" i="4"/>
  <c r="BR67" i="4"/>
  <c r="BQ67" i="4"/>
  <c r="BS67" i="4"/>
  <c r="BR66" i="4"/>
  <c r="BQ66" i="4"/>
  <c r="BS66" i="4"/>
  <c r="BR65" i="4"/>
  <c r="BQ65" i="4"/>
  <c r="BS65" i="4"/>
  <c r="BR64" i="4"/>
  <c r="BQ64" i="4"/>
  <c r="BS64" i="4"/>
  <c r="BR63" i="4"/>
  <c r="BQ63" i="4"/>
  <c r="BS63" i="4"/>
  <c r="BR62" i="4"/>
  <c r="BQ62" i="4"/>
  <c r="BS62" i="4"/>
  <c r="CB58" i="4"/>
  <c r="BZ57" i="4"/>
  <c r="CA57" i="4"/>
  <c r="CB57" i="4"/>
  <c r="BZ56" i="4"/>
  <c r="CB56" i="4"/>
  <c r="CA56" i="4"/>
  <c r="BZ55" i="4"/>
  <c r="CB55" i="4"/>
  <c r="CA55" i="4"/>
  <c r="BZ54" i="4"/>
  <c r="CB54" i="4"/>
  <c r="CA54" i="4"/>
  <c r="BZ53" i="4"/>
  <c r="CB53" i="4"/>
  <c r="CA53" i="4"/>
  <c r="BZ52" i="4"/>
  <c r="CB52" i="4"/>
  <c r="CA52" i="4"/>
  <c r="BW59" i="4"/>
  <c r="BX59" i="4"/>
  <c r="BY58" i="4"/>
  <c r="BW58" i="4"/>
  <c r="BX58" i="4"/>
  <c r="BY57" i="4"/>
  <c r="BW57" i="4"/>
  <c r="BX57" i="4"/>
  <c r="BY56" i="4"/>
  <c r="BW56" i="4"/>
  <c r="BX56" i="4"/>
  <c r="BW55" i="4"/>
  <c r="BX55" i="4"/>
  <c r="BY55" i="4"/>
  <c r="BY54" i="4"/>
  <c r="BW54" i="4"/>
  <c r="BX54" i="4"/>
  <c r="BW53" i="4"/>
  <c r="BX53" i="4"/>
  <c r="BY53" i="4"/>
  <c r="BW52" i="4"/>
  <c r="BX52" i="4"/>
  <c r="BY52" i="4"/>
  <c r="BT59" i="4"/>
  <c r="BU58" i="4"/>
  <c r="BV58" i="4"/>
  <c r="BT58" i="4"/>
  <c r="BU57" i="4"/>
  <c r="BV57" i="4"/>
  <c r="BT57" i="4"/>
  <c r="BU56" i="4"/>
  <c r="BV56" i="4"/>
  <c r="BT56" i="4"/>
  <c r="BU55" i="4"/>
  <c r="BV55" i="4"/>
  <c r="BT55" i="4"/>
  <c r="BU54" i="4"/>
  <c r="BT54" i="4"/>
  <c r="BV54" i="4"/>
  <c r="BU53" i="4"/>
  <c r="BT53" i="4"/>
  <c r="BV53" i="4"/>
  <c r="BU52" i="4"/>
  <c r="BT52" i="4"/>
  <c r="BV52" i="4"/>
  <c r="BR58" i="4"/>
  <c r="BQ57" i="4"/>
  <c r="BS58" i="4"/>
  <c r="BR57" i="4"/>
  <c r="BQ56" i="4"/>
  <c r="BS57" i="4"/>
  <c r="BR56" i="4"/>
  <c r="BQ55" i="4"/>
  <c r="BS56" i="4"/>
  <c r="BR55" i="4"/>
  <c r="BQ54" i="4"/>
  <c r="BS55" i="4"/>
  <c r="BR54" i="4"/>
  <c r="BS54" i="4"/>
  <c r="BR53" i="4"/>
  <c r="BQ53" i="4"/>
  <c r="BS53" i="4"/>
  <c r="BR52" i="4"/>
  <c r="BQ52" i="4"/>
  <c r="BS52" i="4"/>
  <c r="CB49" i="4"/>
  <c r="CA48" i="4"/>
  <c r="BZ48" i="4"/>
  <c r="CB48" i="4"/>
  <c r="CA47" i="4"/>
  <c r="BZ47" i="4"/>
  <c r="CB47" i="4"/>
  <c r="CA46" i="4"/>
  <c r="BZ46" i="4"/>
  <c r="CB46" i="4"/>
  <c r="CA45" i="4"/>
  <c r="BZ45" i="4"/>
  <c r="CB45" i="4"/>
  <c r="CA44" i="4"/>
  <c r="BZ44" i="4"/>
  <c r="CB44" i="4"/>
  <c r="CA43" i="4"/>
  <c r="BZ43" i="4"/>
  <c r="CB43" i="4"/>
  <c r="CA42" i="4"/>
  <c r="BZ42" i="4"/>
  <c r="CB42" i="4"/>
  <c r="CA41" i="4"/>
  <c r="BZ41" i="4"/>
  <c r="CB41" i="4"/>
  <c r="CA40" i="4"/>
  <c r="BZ40" i="4"/>
  <c r="CB40" i="4"/>
  <c r="CA39" i="4"/>
  <c r="BZ39" i="4"/>
  <c r="CB39" i="4"/>
  <c r="BX48" i="4"/>
  <c r="BW48" i="4"/>
  <c r="BY47" i="4"/>
  <c r="BX47" i="4"/>
  <c r="BW47" i="4"/>
  <c r="BY46" i="4"/>
  <c r="BX46" i="4"/>
  <c r="BW46" i="4"/>
  <c r="BY45" i="4"/>
  <c r="BX45" i="4"/>
  <c r="BW45" i="4"/>
  <c r="BY44" i="4"/>
  <c r="BX44" i="4"/>
  <c r="BW44" i="4"/>
  <c r="BY43" i="4"/>
  <c r="BX43" i="4"/>
  <c r="BW43" i="4"/>
  <c r="BX42" i="4"/>
  <c r="BW42" i="4"/>
  <c r="BY42" i="4"/>
  <c r="BY41" i="4"/>
  <c r="BX41" i="4"/>
  <c r="BW41" i="4"/>
  <c r="BX40" i="4"/>
  <c r="BW40" i="4"/>
  <c r="BY40" i="4"/>
  <c r="BX39" i="4"/>
  <c r="BW39" i="4"/>
  <c r="BY39" i="4"/>
  <c r="BT48" i="4"/>
  <c r="BU47" i="4"/>
  <c r="BV47" i="4"/>
  <c r="BT47" i="4"/>
  <c r="BU46" i="4"/>
  <c r="BV46" i="4"/>
  <c r="BT46" i="4"/>
  <c r="BU45" i="4"/>
  <c r="BV45" i="4"/>
  <c r="BT45" i="4"/>
  <c r="BU44" i="4"/>
  <c r="BV44" i="4"/>
  <c r="BT44" i="4"/>
  <c r="BU43" i="4"/>
  <c r="BT43" i="4"/>
  <c r="BV43" i="4"/>
  <c r="BU42" i="4"/>
  <c r="BT42" i="4"/>
  <c r="BV42" i="4"/>
  <c r="BU41" i="4"/>
  <c r="BT41" i="4"/>
  <c r="BV41" i="4"/>
  <c r="BU40" i="4"/>
  <c r="BT40" i="4"/>
  <c r="BV40" i="4"/>
  <c r="BU39" i="4"/>
  <c r="BT39" i="4"/>
  <c r="BV39" i="4"/>
  <c r="BR49" i="4"/>
  <c r="BQ48" i="4"/>
  <c r="BS49" i="4"/>
  <c r="BR48" i="4"/>
  <c r="BQ47" i="4"/>
  <c r="BS48" i="4"/>
  <c r="BR47" i="4"/>
  <c r="BQ46" i="4"/>
  <c r="BS47" i="4"/>
  <c r="BR46" i="4"/>
  <c r="BQ45" i="4"/>
  <c r="BS46" i="4"/>
  <c r="BR45" i="4"/>
  <c r="BQ44" i="4"/>
  <c r="BS45" i="4"/>
  <c r="BR44" i="4"/>
  <c r="BS44" i="4"/>
  <c r="BQ43" i="4"/>
  <c r="BR43" i="4"/>
  <c r="BS43" i="4"/>
  <c r="BQ42" i="4"/>
  <c r="BR42" i="4"/>
  <c r="BS42" i="4"/>
  <c r="BQ41" i="4"/>
  <c r="BR41" i="4"/>
  <c r="BS41" i="4"/>
  <c r="BQ40" i="4"/>
  <c r="BR40" i="4"/>
  <c r="BS40" i="4"/>
  <c r="BQ39" i="4"/>
  <c r="BR39" i="4"/>
  <c r="BS39" i="4"/>
  <c r="CB35" i="4"/>
  <c r="CA35" i="4"/>
  <c r="BZ35" i="4"/>
  <c r="CB34" i="4"/>
  <c r="CA34" i="4"/>
  <c r="BZ34" i="4"/>
  <c r="CB33" i="4"/>
  <c r="CA33" i="4"/>
  <c r="BZ33" i="4"/>
  <c r="CB32" i="4"/>
  <c r="CA32" i="4"/>
  <c r="BZ32" i="4"/>
  <c r="CB31" i="4"/>
  <c r="CA31" i="4"/>
  <c r="CB30" i="4"/>
  <c r="BZ31" i="4"/>
  <c r="CA30" i="4"/>
  <c r="BZ30" i="4"/>
  <c r="CB29" i="4"/>
  <c r="CA29" i="4"/>
  <c r="BZ29" i="4"/>
  <c r="CB28" i="4"/>
  <c r="CA28" i="4"/>
  <c r="CB27" i="4"/>
  <c r="BZ28" i="4"/>
  <c r="CA27" i="4"/>
  <c r="BZ27" i="4"/>
  <c r="BX35" i="4"/>
  <c r="BW35" i="4"/>
  <c r="BY35" i="4"/>
  <c r="BX34" i="4"/>
  <c r="BW34" i="4"/>
  <c r="BY34" i="4"/>
  <c r="BX33" i="4"/>
  <c r="BW33" i="4"/>
  <c r="BY33" i="4"/>
  <c r="BX32" i="4"/>
  <c r="BW32" i="4"/>
  <c r="BY32" i="4"/>
  <c r="BX31" i="4"/>
  <c r="BW31" i="4"/>
  <c r="BY31" i="4"/>
  <c r="BX30" i="4"/>
  <c r="BW30" i="4"/>
  <c r="BY30" i="4"/>
  <c r="BX29" i="4"/>
  <c r="BW29" i="4"/>
  <c r="BY29" i="4"/>
  <c r="BX28" i="4"/>
  <c r="BW28" i="4"/>
  <c r="BX27" i="4"/>
  <c r="BW27" i="4"/>
  <c r="BY28" i="4"/>
  <c r="BY27" i="4"/>
  <c r="BU36" i="4"/>
  <c r="BT36" i="4"/>
  <c r="BV36" i="4"/>
  <c r="BU35" i="4"/>
  <c r="BT35" i="4"/>
  <c r="BV35" i="4"/>
  <c r="BU34" i="4"/>
  <c r="BT34" i="4"/>
  <c r="BV34" i="4"/>
  <c r="BU33" i="4"/>
  <c r="BT33" i="4"/>
  <c r="BV33" i="4"/>
  <c r="BU32" i="4"/>
  <c r="BT32" i="4"/>
  <c r="BV32" i="4"/>
  <c r="BU31" i="4"/>
  <c r="BT31" i="4"/>
  <c r="BV31" i="4"/>
  <c r="BU30" i="4"/>
  <c r="BT30" i="4"/>
  <c r="BV30" i="4"/>
  <c r="BU29" i="4"/>
  <c r="BT29" i="4"/>
  <c r="BV29" i="4"/>
  <c r="BU28" i="4"/>
  <c r="BT28" i="4"/>
  <c r="BV28" i="4"/>
  <c r="BU27" i="4"/>
  <c r="BT27" i="4"/>
  <c r="BV27" i="4"/>
  <c r="BR35" i="4"/>
  <c r="BQ35" i="4"/>
  <c r="BS35" i="4"/>
  <c r="BR34" i="4"/>
  <c r="BQ34" i="4"/>
  <c r="BS34" i="4"/>
  <c r="BR33" i="4"/>
  <c r="BQ33" i="4"/>
  <c r="BS33" i="4"/>
  <c r="BR32" i="4"/>
  <c r="BQ32" i="4"/>
  <c r="BS32" i="4"/>
  <c r="BR31" i="4"/>
  <c r="BQ31" i="4"/>
  <c r="BS31" i="4"/>
  <c r="BR30" i="4"/>
  <c r="BQ30" i="4"/>
  <c r="BS30" i="4"/>
  <c r="BR29" i="4"/>
  <c r="BQ29" i="4"/>
  <c r="BS29" i="4"/>
  <c r="BR28" i="4"/>
  <c r="BQ28" i="4"/>
  <c r="BS28" i="4"/>
  <c r="BR27" i="4"/>
  <c r="BQ27" i="4"/>
  <c r="BS27" i="4"/>
  <c r="CB22" i="4"/>
  <c r="CA22" i="4"/>
  <c r="BZ22" i="4"/>
  <c r="CA21" i="4"/>
  <c r="BZ21" i="4"/>
  <c r="CB21" i="4"/>
  <c r="CB20" i="4"/>
  <c r="CA20" i="4"/>
  <c r="BZ20" i="4"/>
  <c r="CB19" i="4"/>
  <c r="CA19" i="4"/>
  <c r="BZ19" i="4"/>
  <c r="CB18" i="4"/>
  <c r="CA18" i="4"/>
  <c r="BZ18" i="4"/>
  <c r="CB17" i="4"/>
  <c r="CA17" i="4"/>
  <c r="BZ17" i="4"/>
  <c r="CB16" i="4"/>
  <c r="CA16" i="4"/>
  <c r="BZ16" i="4"/>
  <c r="CB15" i="4"/>
  <c r="CA15" i="4"/>
  <c r="BZ15" i="4"/>
  <c r="CB14" i="4"/>
  <c r="CA14" i="4"/>
  <c r="BZ14" i="4"/>
  <c r="BX22" i="4"/>
  <c r="BW23" i="4"/>
  <c r="BY23" i="4"/>
  <c r="BY22" i="4"/>
  <c r="BX21" i="4"/>
  <c r="BW22" i="4"/>
  <c r="BY21" i="4"/>
  <c r="BX20" i="4"/>
  <c r="BW21" i="4"/>
  <c r="BY20" i="4"/>
  <c r="BX19" i="4"/>
  <c r="BW20" i="4"/>
  <c r="BX18" i="4"/>
  <c r="BW19" i="4"/>
  <c r="BY19" i="4"/>
  <c r="BX17" i="4"/>
  <c r="BW18" i="4"/>
  <c r="BY18" i="4"/>
  <c r="BX16" i="4"/>
  <c r="BW17" i="4"/>
  <c r="BY17" i="4"/>
  <c r="BX15" i="4"/>
  <c r="BW16" i="4"/>
  <c r="BY16" i="4"/>
  <c r="BX14" i="4"/>
  <c r="BW15" i="4"/>
  <c r="BY15" i="4"/>
  <c r="BW14" i="4"/>
  <c r="BY14" i="4"/>
  <c r="BU24" i="4"/>
  <c r="BT23" i="4"/>
  <c r="BV23" i="4"/>
  <c r="BU23" i="4"/>
  <c r="BT22" i="4"/>
  <c r="BV22" i="4"/>
  <c r="BU22" i="4"/>
  <c r="BT21" i="4"/>
  <c r="BV21" i="4"/>
  <c r="BU21" i="4"/>
  <c r="BT20" i="4"/>
  <c r="BV20" i="4"/>
  <c r="BU20" i="4"/>
  <c r="BT19" i="4"/>
  <c r="BV19" i="4"/>
  <c r="BU19" i="4"/>
  <c r="BT18" i="4"/>
  <c r="BV18" i="4"/>
  <c r="BU18" i="4"/>
  <c r="BT17" i="4"/>
  <c r="BV17" i="4"/>
  <c r="BU17" i="4"/>
  <c r="BT16" i="4"/>
  <c r="BV16" i="4"/>
  <c r="BU16" i="4"/>
  <c r="BT15" i="4"/>
  <c r="BV15" i="4"/>
  <c r="BU15" i="4"/>
  <c r="BU14" i="4"/>
  <c r="BT14" i="4"/>
  <c r="BV14" i="4"/>
  <c r="BR23" i="4"/>
  <c r="BQ23" i="4"/>
  <c r="BS23" i="4"/>
  <c r="BR22" i="4"/>
  <c r="BQ22" i="4"/>
  <c r="BS22" i="4"/>
  <c r="BR21" i="4"/>
  <c r="BQ21" i="4"/>
  <c r="BS21" i="4"/>
  <c r="BR20" i="4"/>
  <c r="BQ20" i="4"/>
  <c r="BS20" i="4"/>
  <c r="BR19" i="4"/>
  <c r="BQ19" i="4"/>
  <c r="BS19" i="4"/>
  <c r="BR18" i="4"/>
  <c r="BQ18" i="4"/>
  <c r="BS18" i="4"/>
  <c r="BR17" i="4"/>
  <c r="BQ17" i="4"/>
  <c r="BS17" i="4"/>
  <c r="BR16" i="4"/>
  <c r="BQ16" i="4"/>
  <c r="BS16" i="4"/>
  <c r="BR15" i="4"/>
  <c r="BQ15" i="4"/>
  <c r="BS15" i="4"/>
  <c r="BR14" i="4"/>
  <c r="BQ14" i="4"/>
  <c r="BS14" i="4"/>
  <c r="CB10" i="4"/>
  <c r="CA10" i="4"/>
  <c r="BZ11" i="4"/>
  <c r="CB9" i="4"/>
  <c r="CA9" i="4"/>
  <c r="BZ10" i="4"/>
  <c r="CB8" i="4"/>
  <c r="CA8" i="4"/>
  <c r="BZ9" i="4"/>
  <c r="CB7" i="4"/>
  <c r="CA7" i="4"/>
  <c r="BZ8" i="4"/>
  <c r="CB6" i="4"/>
  <c r="CA6" i="4"/>
  <c r="BZ7" i="4"/>
  <c r="CB5" i="4"/>
  <c r="CA5" i="4"/>
  <c r="BZ6" i="4"/>
  <c r="CB4" i="4"/>
  <c r="CA4" i="4"/>
  <c r="BZ5" i="4"/>
  <c r="CB3" i="4"/>
  <c r="CA3" i="4"/>
  <c r="BZ4" i="4"/>
  <c r="AV2" i="2" s="1"/>
  <c r="CB2" i="4"/>
  <c r="AV4" i="2" s="1"/>
  <c r="CA2" i="4"/>
  <c r="AU3" i="2" s="1"/>
  <c r="BZ3" i="4"/>
  <c r="AU2" i="2" s="1"/>
  <c r="BZ2" i="4"/>
  <c r="BY11" i="4"/>
  <c r="BX11" i="4"/>
  <c r="BW11" i="4"/>
  <c r="BY10" i="4"/>
  <c r="BX10" i="4"/>
  <c r="BW10" i="4"/>
  <c r="BY9" i="4"/>
  <c r="BX9" i="4"/>
  <c r="BW9" i="4"/>
  <c r="BY8" i="4"/>
  <c r="BX8" i="4"/>
  <c r="BW8" i="4"/>
  <c r="BY7" i="4"/>
  <c r="BX7" i="4"/>
  <c r="BW7" i="4"/>
  <c r="BY6" i="4"/>
  <c r="BX6" i="4"/>
  <c r="BW6" i="4"/>
  <c r="BY5" i="4"/>
  <c r="BX5" i="4"/>
  <c r="BW5" i="4"/>
  <c r="BY4" i="4"/>
  <c r="BX4" i="4"/>
  <c r="BW4" i="4"/>
  <c r="BY3" i="4"/>
  <c r="BX3" i="4"/>
  <c r="BW3" i="4"/>
  <c r="BY2" i="4"/>
  <c r="AS4" i="2" s="1"/>
  <c r="BX2" i="4"/>
  <c r="AS3" i="2" s="1"/>
  <c r="BW2" i="4"/>
  <c r="AS2" i="2" s="1"/>
  <c r="BU11" i="4"/>
  <c r="BV11" i="4"/>
  <c r="BT11" i="4"/>
  <c r="BU10" i="4"/>
  <c r="BV10" i="4"/>
  <c r="BT10" i="4"/>
  <c r="BU9" i="4"/>
  <c r="BV9" i="4"/>
  <c r="BT9" i="4"/>
  <c r="BU8" i="4"/>
  <c r="BV8" i="4"/>
  <c r="BT8" i="4"/>
  <c r="BU7" i="4"/>
  <c r="BV7" i="4"/>
  <c r="BT7" i="4"/>
  <c r="BU6" i="4"/>
  <c r="BV6" i="4"/>
  <c r="BT6" i="4"/>
  <c r="BU5" i="4"/>
  <c r="BV5" i="4"/>
  <c r="BT5" i="4"/>
  <c r="BU4" i="4"/>
  <c r="BV4" i="4"/>
  <c r="BT4" i="4"/>
  <c r="BU3" i="4"/>
  <c r="AP3" i="2" s="1"/>
  <c r="BV3" i="4"/>
  <c r="BU2" i="4"/>
  <c r="AO3" i="2" s="1"/>
  <c r="BT3" i="4"/>
  <c r="BV2" i="4"/>
  <c r="AP4" i="2" s="1"/>
  <c r="BT2" i="4"/>
  <c r="AP2" i="2" s="1"/>
  <c r="BR11" i="4"/>
  <c r="BQ11" i="4"/>
  <c r="BS11" i="4"/>
  <c r="BR10" i="4"/>
  <c r="BQ10" i="4"/>
  <c r="BS10" i="4"/>
  <c r="BR9" i="4"/>
  <c r="BQ9" i="4"/>
  <c r="BS9" i="4"/>
  <c r="BR8" i="4"/>
  <c r="BQ8" i="4"/>
  <c r="BS8" i="4"/>
  <c r="BR7" i="4"/>
  <c r="BQ7" i="4"/>
  <c r="BS7" i="4"/>
  <c r="BR6" i="4"/>
  <c r="AL3" i="2" s="1"/>
  <c r="BQ6" i="4"/>
  <c r="BS6" i="4"/>
  <c r="BR5" i="4"/>
  <c r="BQ5" i="4"/>
  <c r="BS5" i="4"/>
  <c r="BR4" i="4"/>
  <c r="BQ4" i="4"/>
  <c r="BS4" i="4"/>
  <c r="BR3" i="4"/>
  <c r="BQ3" i="4"/>
  <c r="AM2" i="2" s="1"/>
  <c r="BS3" i="4"/>
  <c r="BR2" i="4"/>
  <c r="AM3" i="2" s="1"/>
  <c r="BQ2" i="4"/>
  <c r="BS2" i="4"/>
  <c r="AM4" i="2" s="1"/>
  <c r="BE70" i="4"/>
  <c r="BE69" i="4"/>
  <c r="BD70" i="4"/>
  <c r="BC70" i="4"/>
  <c r="BD69" i="4"/>
  <c r="BC69" i="4"/>
  <c r="BE68" i="4"/>
  <c r="BE67" i="4"/>
  <c r="BD68" i="4"/>
  <c r="BC68" i="4"/>
  <c r="BD67" i="4"/>
  <c r="BC67" i="4"/>
  <c r="BE66" i="4"/>
  <c r="BD66" i="4"/>
  <c r="BC66" i="4"/>
  <c r="BE65" i="4"/>
  <c r="BD65" i="4"/>
  <c r="BC65" i="4"/>
  <c r="BE64" i="4"/>
  <c r="BD64" i="4"/>
  <c r="BC64" i="4"/>
  <c r="BE63" i="4"/>
  <c r="BD63" i="4"/>
  <c r="BC63" i="4"/>
  <c r="BE62" i="4"/>
  <c r="BD62" i="4"/>
  <c r="BC62" i="4"/>
  <c r="BA72" i="4"/>
  <c r="AZ71" i="4"/>
  <c r="BB71" i="4"/>
  <c r="BA71" i="4"/>
  <c r="AZ70" i="4"/>
  <c r="BB70" i="4"/>
  <c r="BA70" i="4"/>
  <c r="AZ69" i="4"/>
  <c r="BB69" i="4"/>
  <c r="BA69" i="4"/>
  <c r="AZ68" i="4"/>
  <c r="BB68" i="4"/>
  <c r="BA68" i="4"/>
  <c r="AZ67" i="4"/>
  <c r="BB67" i="4"/>
  <c r="BA67" i="4"/>
  <c r="AZ66" i="4"/>
  <c r="BB66" i="4"/>
  <c r="BA66" i="4"/>
  <c r="AZ65" i="4"/>
  <c r="BB65" i="4"/>
  <c r="BA65" i="4"/>
  <c r="AZ64" i="4"/>
  <c r="BB64" i="4"/>
  <c r="BA64" i="4"/>
  <c r="AZ63" i="4"/>
  <c r="BB63" i="4"/>
  <c r="BA63" i="4"/>
  <c r="AZ62" i="4"/>
  <c r="BA62" i="4"/>
  <c r="BB62" i="4"/>
  <c r="AX70" i="4"/>
  <c r="AW71" i="4"/>
  <c r="AY71" i="4"/>
  <c r="AX69" i="4"/>
  <c r="AW70" i="4"/>
  <c r="AY70" i="4"/>
  <c r="AX68" i="4"/>
  <c r="AW69" i="4"/>
  <c r="AY69" i="4"/>
  <c r="AX67" i="4"/>
  <c r="AW68" i="4"/>
  <c r="AY68" i="4"/>
  <c r="AX66" i="4"/>
  <c r="AW67" i="4"/>
  <c r="AY67" i="4"/>
  <c r="AX65" i="4"/>
  <c r="AW66" i="4"/>
  <c r="AY66" i="4"/>
  <c r="AX64" i="4"/>
  <c r="AW65" i="4"/>
  <c r="AY65" i="4"/>
  <c r="AX63" i="4"/>
  <c r="AW64" i="4"/>
  <c r="AY64" i="4"/>
  <c r="AX62" i="4"/>
  <c r="AW63" i="4"/>
  <c r="AY63" i="4"/>
  <c r="AW62" i="4"/>
  <c r="AY62" i="4"/>
  <c r="AU70" i="4"/>
  <c r="AT70" i="4"/>
  <c r="AV70" i="4"/>
  <c r="AU69" i="4"/>
  <c r="AT69" i="4"/>
  <c r="AV69" i="4"/>
  <c r="AU68" i="4"/>
  <c r="AT68" i="4"/>
  <c r="AV68" i="4"/>
  <c r="AU67" i="4"/>
  <c r="AT67" i="4"/>
  <c r="AV67" i="4"/>
  <c r="AU66" i="4"/>
  <c r="AT66" i="4"/>
  <c r="AV66" i="4"/>
  <c r="AU65" i="4"/>
  <c r="AT65" i="4"/>
  <c r="AV65" i="4"/>
  <c r="AU64" i="4"/>
  <c r="AT64" i="4"/>
  <c r="AV64" i="4"/>
  <c r="AU63" i="4"/>
  <c r="AT63" i="4"/>
  <c r="AV63" i="4"/>
  <c r="AU62" i="4"/>
  <c r="AT62" i="4"/>
  <c r="AV62" i="4"/>
  <c r="BE58" i="4"/>
  <c r="BC57" i="4"/>
  <c r="BD57" i="4"/>
  <c r="BE57" i="4"/>
  <c r="BC56" i="4"/>
  <c r="BE56" i="4"/>
  <c r="BD56" i="4"/>
  <c r="BC55" i="4"/>
  <c r="BE55" i="4"/>
  <c r="BD55" i="4"/>
  <c r="BC54" i="4"/>
  <c r="BE54" i="4"/>
  <c r="BD54" i="4"/>
  <c r="BC53" i="4"/>
  <c r="BE53" i="4"/>
  <c r="BD53" i="4"/>
  <c r="BC52" i="4"/>
  <c r="BE52" i="4"/>
  <c r="BD52" i="4"/>
  <c r="AZ59" i="4"/>
  <c r="BA59" i="4"/>
  <c r="BB58" i="4"/>
  <c r="AZ58" i="4"/>
  <c r="BA58" i="4"/>
  <c r="BB57" i="4"/>
  <c r="AZ57" i="4"/>
  <c r="BA57" i="4"/>
  <c r="BB56" i="4"/>
  <c r="AZ56" i="4"/>
  <c r="BA56" i="4"/>
  <c r="AZ55" i="4"/>
  <c r="BA55" i="4"/>
  <c r="BB55" i="4"/>
  <c r="BB54" i="4"/>
  <c r="AZ54" i="4"/>
  <c r="BA54" i="4"/>
  <c r="AZ53" i="4"/>
  <c r="BA53" i="4"/>
  <c r="BB53" i="4"/>
  <c r="AZ52" i="4"/>
  <c r="BA52" i="4"/>
  <c r="BB52" i="4"/>
  <c r="AW59" i="4"/>
  <c r="AX58" i="4"/>
  <c r="AY58" i="4"/>
  <c r="AW58" i="4"/>
  <c r="AX57" i="4"/>
  <c r="AY57" i="4"/>
  <c r="AW57" i="4"/>
  <c r="AX56" i="4"/>
  <c r="AY56" i="4"/>
  <c r="AW56" i="4"/>
  <c r="AX55" i="4"/>
  <c r="AY55" i="4"/>
  <c r="AW55" i="4"/>
  <c r="AX54" i="4"/>
  <c r="AW54" i="4"/>
  <c r="AY54" i="4"/>
  <c r="AX53" i="4"/>
  <c r="AW53" i="4"/>
  <c r="AY53" i="4"/>
  <c r="AX52" i="4"/>
  <c r="AW52" i="4"/>
  <c r="AY52" i="4"/>
  <c r="AU58" i="4"/>
  <c r="AT57" i="4"/>
  <c r="AV58" i="4"/>
  <c r="AU57" i="4"/>
  <c r="AT56" i="4"/>
  <c r="AV57" i="4"/>
  <c r="AU56" i="4"/>
  <c r="AT55" i="4"/>
  <c r="AV56" i="4"/>
  <c r="AU55" i="4"/>
  <c r="AT54" i="4"/>
  <c r="AV55" i="4"/>
  <c r="AU54" i="4"/>
  <c r="AV54" i="4"/>
  <c r="AU53" i="4"/>
  <c r="AT53" i="4"/>
  <c r="AV53" i="4"/>
  <c r="AU52" i="4"/>
  <c r="AT52" i="4"/>
  <c r="AV52" i="4"/>
  <c r="BE49" i="4"/>
  <c r="BD48" i="4"/>
  <c r="BC48" i="4"/>
  <c r="BE48" i="4"/>
  <c r="BD47" i="4"/>
  <c r="BC47" i="4"/>
  <c r="BE47" i="4"/>
  <c r="BD46" i="4"/>
  <c r="BC46" i="4"/>
  <c r="BE46" i="4"/>
  <c r="BD45" i="4"/>
  <c r="BC45" i="4"/>
  <c r="BE45" i="4"/>
  <c r="BD44" i="4"/>
  <c r="BC44" i="4"/>
  <c r="BE44" i="4"/>
  <c r="BD43" i="4"/>
  <c r="BC43" i="4"/>
  <c r="BE43" i="4"/>
  <c r="BD42" i="4"/>
  <c r="BC42" i="4"/>
  <c r="BE42" i="4"/>
  <c r="BD41" i="4"/>
  <c r="BC41" i="4"/>
  <c r="BE41" i="4"/>
  <c r="BD40" i="4"/>
  <c r="BC40" i="4"/>
  <c r="BE40" i="4"/>
  <c r="BD39" i="4"/>
  <c r="BC39" i="4"/>
  <c r="BE39" i="4"/>
  <c r="BA48" i="4"/>
  <c r="AZ48" i="4"/>
  <c r="BB47" i="4"/>
  <c r="BA47" i="4"/>
  <c r="AZ47" i="4"/>
  <c r="BB46" i="4"/>
  <c r="BA46" i="4"/>
  <c r="AZ46" i="4"/>
  <c r="BB45" i="4"/>
  <c r="BA45" i="4"/>
  <c r="AZ45" i="4"/>
  <c r="BB44" i="4"/>
  <c r="BA44" i="4"/>
  <c r="AZ44" i="4"/>
  <c r="BB43" i="4"/>
  <c r="BA43" i="4"/>
  <c r="AZ43" i="4"/>
  <c r="BA42" i="4"/>
  <c r="AZ42" i="4"/>
  <c r="BB42" i="4"/>
  <c r="BB41" i="4"/>
  <c r="BA41" i="4"/>
  <c r="AZ41" i="4"/>
  <c r="BA40" i="4"/>
  <c r="AZ40" i="4"/>
  <c r="BB40" i="4"/>
  <c r="BA39" i="4"/>
  <c r="AZ39" i="4"/>
  <c r="BB39" i="4"/>
  <c r="AW48" i="4"/>
  <c r="AX47" i="4"/>
  <c r="AY47" i="4"/>
  <c r="AW47" i="4"/>
  <c r="AX46" i="4"/>
  <c r="AY46" i="4"/>
  <c r="AW46" i="4"/>
  <c r="AX45" i="4"/>
  <c r="AY45" i="4"/>
  <c r="AW45" i="4"/>
  <c r="AX44" i="4"/>
  <c r="AY44" i="4"/>
  <c r="AW44" i="4"/>
  <c r="AX43" i="4"/>
  <c r="AW43" i="4"/>
  <c r="AY43" i="4"/>
  <c r="AX42" i="4"/>
  <c r="AW42" i="4"/>
  <c r="AY42" i="4"/>
  <c r="AX41" i="4"/>
  <c r="AW41" i="4"/>
  <c r="AY41" i="4"/>
  <c r="AX40" i="4"/>
  <c r="AW40" i="4"/>
  <c r="AY40" i="4"/>
  <c r="AX39" i="4"/>
  <c r="AW39" i="4"/>
  <c r="AY39" i="4"/>
  <c r="AU49" i="4"/>
  <c r="AT48" i="4"/>
  <c r="AV49" i="4"/>
  <c r="AU48" i="4"/>
  <c r="AT47" i="4"/>
  <c r="AV48" i="4"/>
  <c r="AU47" i="4"/>
  <c r="AT46" i="4"/>
  <c r="AV47" i="4"/>
  <c r="AU46" i="4"/>
  <c r="AT45" i="4"/>
  <c r="AV46" i="4"/>
  <c r="AU45" i="4"/>
  <c r="AT44" i="4"/>
  <c r="AV45" i="4"/>
  <c r="AU44" i="4"/>
  <c r="AV44" i="4"/>
  <c r="AT43" i="4"/>
  <c r="AU43" i="4"/>
  <c r="AV43" i="4"/>
  <c r="AT42" i="4"/>
  <c r="AU42" i="4"/>
  <c r="AV42" i="4"/>
  <c r="AT41" i="4"/>
  <c r="AU41" i="4"/>
  <c r="AV41" i="4"/>
  <c r="AT40" i="4"/>
  <c r="AU40" i="4"/>
  <c r="AV40" i="4"/>
  <c r="AT39" i="4"/>
  <c r="AU39" i="4"/>
  <c r="AV39" i="4"/>
  <c r="BE35" i="4"/>
  <c r="BD35" i="4"/>
  <c r="BC35" i="4"/>
  <c r="BE34" i="4"/>
  <c r="BD34" i="4"/>
  <c r="BC34" i="4"/>
  <c r="BE33" i="4"/>
  <c r="BD33" i="4"/>
  <c r="BC33" i="4"/>
  <c r="BE32" i="4"/>
  <c r="BD32" i="4"/>
  <c r="BC32" i="4"/>
  <c r="BE31" i="4"/>
  <c r="BD31" i="4"/>
  <c r="BE30" i="4"/>
  <c r="BC31" i="4"/>
  <c r="BD30" i="4"/>
  <c r="BC30" i="4"/>
  <c r="BE29" i="4"/>
  <c r="BD29" i="4"/>
  <c r="BC29" i="4"/>
  <c r="BE28" i="4"/>
  <c r="BD28" i="4"/>
  <c r="BE27" i="4"/>
  <c r="BC28" i="4"/>
  <c r="BD27" i="4"/>
  <c r="BC27" i="4"/>
  <c r="BA35" i="4"/>
  <c r="AZ35" i="4"/>
  <c r="BB35" i="4"/>
  <c r="BA34" i="4"/>
  <c r="AZ34" i="4"/>
  <c r="BB34" i="4"/>
  <c r="BA33" i="4"/>
  <c r="AZ33" i="4"/>
  <c r="BB33" i="4"/>
  <c r="BA32" i="4"/>
  <c r="AZ32" i="4"/>
  <c r="BB32" i="4"/>
  <c r="BA31" i="4"/>
  <c r="AZ31" i="4"/>
  <c r="BB31" i="4"/>
  <c r="BA30" i="4"/>
  <c r="AZ30" i="4"/>
  <c r="BB30" i="4"/>
  <c r="BA29" i="4"/>
  <c r="AZ29" i="4"/>
  <c r="BB29" i="4"/>
  <c r="BA28" i="4"/>
  <c r="AZ28" i="4"/>
  <c r="BA27" i="4"/>
  <c r="AZ27" i="4"/>
  <c r="BB28" i="4"/>
  <c r="BB27" i="4"/>
  <c r="AX36" i="4"/>
  <c r="AW36" i="4"/>
  <c r="AY36" i="4"/>
  <c r="AX35" i="4"/>
  <c r="AW35" i="4"/>
  <c r="AY35" i="4"/>
  <c r="AX34" i="4"/>
  <c r="AW34" i="4"/>
  <c r="AY34" i="4"/>
  <c r="AX33" i="4"/>
  <c r="AW33" i="4"/>
  <c r="AY33" i="4"/>
  <c r="AX32" i="4"/>
  <c r="AW32" i="4"/>
  <c r="AY32" i="4"/>
  <c r="AX31" i="4"/>
  <c r="AW31" i="4"/>
  <c r="AY31" i="4"/>
  <c r="AX30" i="4"/>
  <c r="AW30" i="4"/>
  <c r="AY30" i="4"/>
  <c r="AX29" i="4"/>
  <c r="AW29" i="4"/>
  <c r="AY29" i="4"/>
  <c r="AX28" i="4"/>
  <c r="AW28" i="4"/>
  <c r="AY28" i="4"/>
  <c r="AX27" i="4"/>
  <c r="AW27" i="4"/>
  <c r="AY27" i="4"/>
  <c r="AU35" i="4"/>
  <c r="AT35" i="4"/>
  <c r="AV35" i="4"/>
  <c r="AU34" i="4"/>
  <c r="AT34" i="4"/>
  <c r="AV34" i="4"/>
  <c r="AU33" i="4"/>
  <c r="AT33" i="4"/>
  <c r="AV33" i="4"/>
  <c r="AU32" i="4"/>
  <c r="AT32" i="4"/>
  <c r="AV32" i="4"/>
  <c r="AU31" i="4"/>
  <c r="AT31" i="4"/>
  <c r="AV31" i="4"/>
  <c r="AU30" i="4"/>
  <c r="AT30" i="4"/>
  <c r="AV30" i="4"/>
  <c r="AU29" i="4"/>
  <c r="AT29" i="4"/>
  <c r="AV29" i="4"/>
  <c r="AU28" i="4"/>
  <c r="AT28" i="4"/>
  <c r="AV28" i="4"/>
  <c r="AU27" i="4"/>
  <c r="AT27" i="4"/>
  <c r="AV27" i="4"/>
  <c r="BE22" i="4"/>
  <c r="BD22" i="4"/>
  <c r="BC22" i="4"/>
  <c r="BD21" i="4"/>
  <c r="BC21" i="4"/>
  <c r="BE21" i="4"/>
  <c r="BE20" i="4"/>
  <c r="BD20" i="4"/>
  <c r="BC20" i="4"/>
  <c r="BE19" i="4"/>
  <c r="BD19" i="4"/>
  <c r="BC19" i="4"/>
  <c r="BE18" i="4"/>
  <c r="BD18" i="4"/>
  <c r="BC18" i="4"/>
  <c r="BE17" i="4"/>
  <c r="BD17" i="4"/>
  <c r="BC17" i="4"/>
  <c r="BE16" i="4"/>
  <c r="BD16" i="4"/>
  <c r="BC16" i="4"/>
  <c r="BE15" i="4"/>
  <c r="BD15" i="4"/>
  <c r="BC15" i="4"/>
  <c r="BE14" i="4"/>
  <c r="BD14" i="4"/>
  <c r="BC14" i="4"/>
  <c r="BA22" i="4"/>
  <c r="AZ23" i="4"/>
  <c r="BB23" i="4"/>
  <c r="BB22" i="4"/>
  <c r="BA21" i="4"/>
  <c r="AZ22" i="4"/>
  <c r="BB21" i="4"/>
  <c r="BA20" i="4"/>
  <c r="AZ21" i="4"/>
  <c r="BB20" i="4"/>
  <c r="BA19" i="4"/>
  <c r="AZ20" i="4"/>
  <c r="BA18" i="4"/>
  <c r="AZ19" i="4"/>
  <c r="BB19" i="4"/>
  <c r="BA17" i="4"/>
  <c r="AZ18" i="4"/>
  <c r="BB18" i="4"/>
  <c r="BA16" i="4"/>
  <c r="AZ17" i="4"/>
  <c r="BB17" i="4"/>
  <c r="BA15" i="4"/>
  <c r="AZ16" i="4"/>
  <c r="BB16" i="4"/>
  <c r="BA14" i="4"/>
  <c r="AZ15" i="4"/>
  <c r="BB15" i="4"/>
  <c r="AZ14" i="4"/>
  <c r="BB14" i="4"/>
  <c r="AX24" i="4"/>
  <c r="AW23" i="4"/>
  <c r="AY23" i="4"/>
  <c r="AX23" i="4"/>
  <c r="AW22" i="4"/>
  <c r="AY22" i="4"/>
  <c r="AX22" i="4"/>
  <c r="AW21" i="4"/>
  <c r="AY21" i="4"/>
  <c r="AX21" i="4"/>
  <c r="AW20" i="4"/>
  <c r="AY20" i="4"/>
  <c r="AX20" i="4"/>
  <c r="AW19" i="4"/>
  <c r="AY19" i="4"/>
  <c r="AX19" i="4"/>
  <c r="AW18" i="4"/>
  <c r="AY18" i="4"/>
  <c r="AX18" i="4"/>
  <c r="AW17" i="4"/>
  <c r="AY17" i="4"/>
  <c r="AX17" i="4"/>
  <c r="AW16" i="4"/>
  <c r="AY16" i="4"/>
  <c r="AX16" i="4"/>
  <c r="AW15" i="4"/>
  <c r="AY15" i="4"/>
  <c r="AX15" i="4"/>
  <c r="AX14" i="4"/>
  <c r="AW14" i="4"/>
  <c r="AY14" i="4"/>
  <c r="AU23" i="4"/>
  <c r="AT23" i="4"/>
  <c r="AV23" i="4"/>
  <c r="AU22" i="4"/>
  <c r="AT22" i="4"/>
  <c r="AV22" i="4"/>
  <c r="AU21" i="4"/>
  <c r="AT21" i="4"/>
  <c r="AV21" i="4"/>
  <c r="AU20" i="4"/>
  <c r="AT20" i="4"/>
  <c r="AV20" i="4"/>
  <c r="AU19" i="4"/>
  <c r="AT19" i="4"/>
  <c r="AV19" i="4"/>
  <c r="AU18" i="4"/>
  <c r="AT18" i="4"/>
  <c r="AV18" i="4"/>
  <c r="AU17" i="4"/>
  <c r="AT17" i="4"/>
  <c r="AV17" i="4"/>
  <c r="AU16" i="4"/>
  <c r="AT16" i="4"/>
  <c r="AV16" i="4"/>
  <c r="AU15" i="4"/>
  <c r="AT15" i="4"/>
  <c r="AV15" i="4"/>
  <c r="AU14" i="4"/>
  <c r="AT14" i="4"/>
  <c r="AV14" i="4"/>
  <c r="BE10" i="4"/>
  <c r="BD10" i="4"/>
  <c r="BC11" i="4"/>
  <c r="BE9" i="4"/>
  <c r="BD9" i="4"/>
  <c r="BC10" i="4"/>
  <c r="BE8" i="4"/>
  <c r="BD8" i="4"/>
  <c r="BC9" i="4"/>
  <c r="BE7" i="4"/>
  <c r="BD7" i="4"/>
  <c r="BC8" i="4"/>
  <c r="BE6" i="4"/>
  <c r="BD6" i="4"/>
  <c r="BC7" i="4"/>
  <c r="BE5" i="4"/>
  <c r="BD5" i="4"/>
  <c r="BC6" i="4"/>
  <c r="BE4" i="4"/>
  <c r="BD4" i="4"/>
  <c r="BC5" i="4"/>
  <c r="BE3" i="4"/>
  <c r="BD3" i="4"/>
  <c r="BC4" i="4"/>
  <c r="AH2" i="2" s="1"/>
  <c r="BE2" i="4"/>
  <c r="AH4" i="2" s="1"/>
  <c r="BD2" i="4"/>
  <c r="AG3" i="2" s="1"/>
  <c r="BC3" i="4"/>
  <c r="BC2" i="4"/>
  <c r="BB11" i="4"/>
  <c r="BA11" i="4"/>
  <c r="AZ11" i="4"/>
  <c r="BB10" i="4"/>
  <c r="BA10" i="4"/>
  <c r="AZ10" i="4"/>
  <c r="BB9" i="4"/>
  <c r="BA9" i="4"/>
  <c r="AZ9" i="4"/>
  <c r="BB8" i="4"/>
  <c r="BA8" i="4"/>
  <c r="AZ8" i="4"/>
  <c r="BB7" i="4"/>
  <c r="BA7" i="4"/>
  <c r="AZ7" i="4"/>
  <c r="BB6" i="4"/>
  <c r="BA6" i="4"/>
  <c r="AZ6" i="4"/>
  <c r="BB5" i="4"/>
  <c r="BA5" i="4"/>
  <c r="AZ5" i="4"/>
  <c r="BB4" i="4"/>
  <c r="BA4" i="4"/>
  <c r="AZ4" i="4"/>
  <c r="BB3" i="4"/>
  <c r="BA3" i="4"/>
  <c r="AZ3" i="4"/>
  <c r="BB2" i="4"/>
  <c r="AE4" i="2" s="1"/>
  <c r="BA2" i="4"/>
  <c r="AE3" i="2" s="1"/>
  <c r="AZ2" i="4"/>
  <c r="AE2" i="2" s="1"/>
  <c r="AX11" i="4"/>
  <c r="AY11" i="4"/>
  <c r="AW11" i="4"/>
  <c r="AX10" i="4"/>
  <c r="AY10" i="4"/>
  <c r="AW10" i="4"/>
  <c r="AX9" i="4"/>
  <c r="AY9" i="4"/>
  <c r="AW9" i="4"/>
  <c r="AX8" i="4"/>
  <c r="AY8" i="4"/>
  <c r="AW8" i="4"/>
  <c r="AX7" i="4"/>
  <c r="AY7" i="4"/>
  <c r="AW7" i="4"/>
  <c r="AX6" i="4"/>
  <c r="AY6" i="4"/>
  <c r="AW6" i="4"/>
  <c r="AX5" i="4"/>
  <c r="AY5" i="4"/>
  <c r="AW5" i="4"/>
  <c r="AX4" i="4"/>
  <c r="AY4" i="4"/>
  <c r="AW4" i="4"/>
  <c r="AX3" i="4"/>
  <c r="AB3" i="2" s="1"/>
  <c r="AY3" i="4"/>
  <c r="AX2" i="4"/>
  <c r="AA3" i="2" s="1"/>
  <c r="AW3" i="4"/>
  <c r="AY2" i="4"/>
  <c r="AB4" i="2" s="1"/>
  <c r="AW2" i="4"/>
  <c r="AB2" i="2" s="1"/>
  <c r="AU11" i="4"/>
  <c r="AT11" i="4"/>
  <c r="AV11" i="4"/>
  <c r="AU10" i="4"/>
  <c r="AT10" i="4"/>
  <c r="AV10" i="4"/>
  <c r="AU9" i="4"/>
  <c r="AT9" i="4"/>
  <c r="AV9" i="4"/>
  <c r="AU8" i="4"/>
  <c r="AT8" i="4"/>
  <c r="AV8" i="4"/>
  <c r="AU7" i="4"/>
  <c r="AT7" i="4"/>
  <c r="AV7" i="4"/>
  <c r="AU6" i="4"/>
  <c r="X3" i="2" s="1"/>
  <c r="AT6" i="4"/>
  <c r="AV6" i="4"/>
  <c r="AU5" i="4"/>
  <c r="AT5" i="4"/>
  <c r="AV5" i="4"/>
  <c r="AU4" i="4"/>
  <c r="AT4" i="4"/>
  <c r="AV4" i="4"/>
  <c r="AU3" i="4"/>
  <c r="AT3" i="4"/>
  <c r="Y2" i="2" s="1"/>
  <c r="AV3" i="4"/>
  <c r="AU2" i="4"/>
  <c r="Y3" i="2" s="1"/>
  <c r="AT2" i="4"/>
  <c r="AV2" i="4"/>
  <c r="Y4" i="2" s="1"/>
  <c r="O9" i="2"/>
  <c r="O8" i="2"/>
  <c r="O7" i="2"/>
  <c r="O6" i="2"/>
  <c r="O5" i="2"/>
  <c r="O4" i="2"/>
  <c r="O3" i="2"/>
  <c r="AD4" i="4"/>
  <c r="AD2" i="4" s="1"/>
  <c r="Z2" i="4"/>
  <c r="V9" i="4"/>
  <c r="V8" i="4"/>
  <c r="V7" i="4"/>
  <c r="V6" i="4"/>
  <c r="V5" i="4"/>
  <c r="V4" i="4"/>
  <c r="V3" i="4"/>
  <c r="AF8" i="4"/>
  <c r="AF4" i="4" s="1"/>
  <c r="AF6" i="4"/>
  <c r="BK4" i="4"/>
  <c r="BJ7" i="4"/>
  <c r="BJ6" i="4"/>
  <c r="BJ5" i="4"/>
  <c r="BJ4" i="4"/>
  <c r="BJ3" i="4"/>
  <c r="BJ2" i="4"/>
  <c r="BK2" i="4" s="1"/>
  <c r="BI228" i="4"/>
  <c r="BI227" i="4"/>
  <c r="BI226" i="4"/>
  <c r="BI225" i="4"/>
  <c r="BI224" i="4"/>
  <c r="BI223" i="4"/>
  <c r="BI222" i="4"/>
  <c r="BI221" i="4"/>
  <c r="BI220" i="4"/>
  <c r="BI219" i="4"/>
  <c r="BI218" i="4"/>
  <c r="BI217" i="4"/>
  <c r="BI216" i="4"/>
  <c r="BI215" i="4"/>
  <c r="BI214" i="4"/>
  <c r="BI213" i="4"/>
  <c r="BI212" i="4"/>
  <c r="BI211" i="4"/>
  <c r="BI210" i="4"/>
  <c r="BI209" i="4"/>
  <c r="BI208" i="4"/>
  <c r="BI207" i="4"/>
  <c r="BI206" i="4"/>
  <c r="BI205" i="4"/>
  <c r="BI204" i="4"/>
  <c r="BI203" i="4"/>
  <c r="BI202" i="4"/>
  <c r="BI201" i="4"/>
  <c r="BI200" i="4"/>
  <c r="BI199" i="4"/>
  <c r="BI198" i="4"/>
  <c r="BI197" i="4"/>
  <c r="BI196" i="4"/>
  <c r="BI195" i="4"/>
  <c r="BI194" i="4"/>
  <c r="BI193" i="4"/>
  <c r="BI192" i="4"/>
  <c r="BI191" i="4"/>
  <c r="BI190" i="4"/>
  <c r="BI189" i="4"/>
  <c r="BI188" i="4"/>
  <c r="BI187" i="4"/>
  <c r="BI186" i="4"/>
  <c r="BI185" i="4"/>
  <c r="BI184" i="4"/>
  <c r="BI183" i="4"/>
  <c r="BI182" i="4"/>
  <c r="BI181" i="4"/>
  <c r="BI180" i="4"/>
  <c r="BI179" i="4"/>
  <c r="BI178" i="4"/>
  <c r="BI177" i="4"/>
  <c r="BI176" i="4"/>
  <c r="BI175" i="4"/>
  <c r="BI174" i="4"/>
  <c r="BI173" i="4"/>
  <c r="BI172" i="4"/>
  <c r="BI171" i="4"/>
  <c r="BI170" i="4"/>
  <c r="BI169" i="4"/>
  <c r="BI168" i="4"/>
  <c r="BI167" i="4"/>
  <c r="BI166" i="4"/>
  <c r="BI165" i="4"/>
  <c r="BI164" i="4"/>
  <c r="BI163" i="4"/>
  <c r="BI162" i="4"/>
  <c r="BI161" i="4"/>
  <c r="BI160" i="4"/>
  <c r="BI159" i="4"/>
  <c r="BI158" i="4"/>
  <c r="BI157" i="4"/>
  <c r="BI156" i="4"/>
  <c r="BI155" i="4"/>
  <c r="BI154" i="4"/>
  <c r="BI153" i="4"/>
  <c r="BI152" i="4"/>
  <c r="BI151" i="4"/>
  <c r="BI150" i="4"/>
  <c r="BI149" i="4"/>
  <c r="BI148" i="4"/>
  <c r="BI147" i="4"/>
  <c r="BI146" i="4"/>
  <c r="BI145" i="4"/>
  <c r="BI144" i="4"/>
  <c r="BI143" i="4"/>
  <c r="BI142" i="4"/>
  <c r="BI141" i="4"/>
  <c r="BI140" i="4"/>
  <c r="BI139" i="4"/>
  <c r="BI138" i="4"/>
  <c r="BI137" i="4"/>
  <c r="BI136" i="4"/>
  <c r="BI135" i="4"/>
  <c r="BI134" i="4"/>
  <c r="BI133" i="4"/>
  <c r="BI132" i="4"/>
  <c r="BI131" i="4"/>
  <c r="BI130" i="4"/>
  <c r="BI129" i="4"/>
  <c r="BI128" i="4"/>
  <c r="BI127" i="4"/>
  <c r="BI126" i="4"/>
  <c r="BI125" i="4"/>
  <c r="BI124" i="4"/>
  <c r="BI123" i="4"/>
  <c r="BI122" i="4"/>
  <c r="BI121" i="4"/>
  <c r="BI120" i="4"/>
  <c r="BI119" i="4"/>
  <c r="BI118" i="4"/>
  <c r="BI117" i="4"/>
  <c r="BI116" i="4"/>
  <c r="BI115" i="4"/>
  <c r="BI114" i="4"/>
  <c r="BI113" i="4"/>
  <c r="BI112" i="4"/>
  <c r="BI111" i="4"/>
  <c r="BI110" i="4"/>
  <c r="BI109" i="4"/>
  <c r="BI108" i="4"/>
  <c r="BI107" i="4"/>
  <c r="BI106" i="4"/>
  <c r="BI105" i="4"/>
  <c r="BI104" i="4"/>
  <c r="BI103" i="4"/>
  <c r="BI102" i="4"/>
  <c r="BI101" i="4"/>
  <c r="BI100" i="4"/>
  <c r="BI99" i="4"/>
  <c r="BI98" i="4"/>
  <c r="BI97" i="4"/>
  <c r="BI96" i="4"/>
  <c r="BI95" i="4"/>
  <c r="BI94" i="4"/>
  <c r="BI93" i="4"/>
  <c r="BI92" i="4"/>
  <c r="BI91" i="4"/>
  <c r="BI90" i="4"/>
  <c r="BI89" i="4"/>
  <c r="BI88" i="4"/>
  <c r="BI87" i="4"/>
  <c r="BI86" i="4"/>
  <c r="BI85" i="4"/>
  <c r="BI84" i="4"/>
  <c r="BI83" i="4"/>
  <c r="BI82" i="4"/>
  <c r="BI81" i="4"/>
  <c r="BI80" i="4"/>
  <c r="BI79" i="4"/>
  <c r="BI78" i="4"/>
  <c r="BI77" i="4"/>
  <c r="BI76" i="4"/>
  <c r="BI75" i="4"/>
  <c r="BI74" i="4"/>
  <c r="BI73" i="4"/>
  <c r="BI72" i="4"/>
  <c r="BI71" i="4"/>
  <c r="BI70" i="4"/>
  <c r="BI69" i="4"/>
  <c r="BI68" i="4"/>
  <c r="BI67" i="4"/>
  <c r="BI66" i="4"/>
  <c r="BI65" i="4"/>
  <c r="BI64" i="4"/>
  <c r="BI63" i="4"/>
  <c r="BI62" i="4"/>
  <c r="BI61" i="4"/>
  <c r="BI60" i="4"/>
  <c r="BI59" i="4"/>
  <c r="BI58" i="4"/>
  <c r="BI57" i="4"/>
  <c r="BI56" i="4"/>
  <c r="BI55" i="4"/>
  <c r="BI54" i="4"/>
  <c r="BI53" i="4"/>
  <c r="BI52" i="4"/>
  <c r="BI51" i="4"/>
  <c r="BI50" i="4"/>
  <c r="BI49" i="4"/>
  <c r="BI48" i="4"/>
  <c r="BI47" i="4"/>
  <c r="BI46" i="4"/>
  <c r="BI45" i="4"/>
  <c r="BI44" i="4"/>
  <c r="BI43" i="4"/>
  <c r="BI42" i="4"/>
  <c r="BI41" i="4"/>
  <c r="BI40" i="4"/>
  <c r="BI39" i="4"/>
  <c r="BI38" i="4"/>
  <c r="BI37" i="4"/>
  <c r="BI36" i="4"/>
  <c r="BI35" i="4"/>
  <c r="BI34" i="4"/>
  <c r="BI33" i="4"/>
  <c r="BI32" i="4"/>
  <c r="BI31" i="4"/>
  <c r="BI30" i="4"/>
  <c r="BI29" i="4"/>
  <c r="BI28" i="4"/>
  <c r="BI27" i="4"/>
  <c r="BI26" i="4"/>
  <c r="BI25" i="4"/>
  <c r="BI24" i="4"/>
  <c r="BI23" i="4"/>
  <c r="BI22" i="4"/>
  <c r="BI21" i="4"/>
  <c r="BI20" i="4"/>
  <c r="BI19" i="4"/>
  <c r="BI18" i="4"/>
  <c r="BI17" i="4"/>
  <c r="BI16" i="4"/>
  <c r="BI15" i="4"/>
  <c r="BI14" i="4"/>
  <c r="BI13" i="4"/>
  <c r="BI12" i="4"/>
  <c r="BI11" i="4"/>
  <c r="BI10" i="4"/>
  <c r="BI9" i="4"/>
  <c r="BI8" i="4"/>
  <c r="BI7" i="4"/>
  <c r="BI6" i="4"/>
  <c r="BI5" i="4"/>
  <c r="BI4" i="4"/>
  <c r="BI3" i="4"/>
  <c r="BI2" i="4"/>
  <c r="BM2" i="4" s="1"/>
  <c r="AC252" i="4"/>
  <c r="AC248" i="4"/>
  <c r="AC244" i="4"/>
  <c r="AC240" i="4"/>
  <c r="AC236" i="4"/>
  <c r="AC232" i="4"/>
  <c r="AC228" i="4"/>
  <c r="AC224" i="4"/>
  <c r="AC220" i="4"/>
  <c r="AC216" i="4"/>
  <c r="AC207" i="4"/>
  <c r="AC203" i="4"/>
  <c r="AC199" i="4"/>
  <c r="AC195" i="4"/>
  <c r="AC191" i="4"/>
  <c r="AC186" i="4"/>
  <c r="AC182" i="4"/>
  <c r="AC173" i="4"/>
  <c r="AC169" i="4"/>
  <c r="AC165" i="4"/>
  <c r="AC161" i="4"/>
  <c r="AC157" i="4"/>
  <c r="AC152" i="4"/>
  <c r="AC148" i="4"/>
  <c r="AC144" i="4"/>
  <c r="AC140" i="4"/>
  <c r="AC136" i="4"/>
  <c r="AC129" i="4"/>
  <c r="AC125" i="4"/>
  <c r="AC121" i="4"/>
  <c r="AC117" i="4"/>
  <c r="AC113" i="4"/>
  <c r="AC109" i="4"/>
  <c r="AC105" i="4"/>
  <c r="AC101" i="4"/>
  <c r="AC97" i="4"/>
  <c r="AC93" i="4"/>
  <c r="AC85" i="4"/>
  <c r="AC81" i="4"/>
  <c r="AC77" i="4"/>
  <c r="AC73" i="4"/>
  <c r="AC68" i="4"/>
  <c r="AC64" i="4"/>
  <c r="AC60" i="4"/>
  <c r="AC56" i="4"/>
  <c r="AC52" i="4"/>
  <c r="AC48" i="4"/>
  <c r="AC40" i="4"/>
  <c r="AC36" i="4"/>
  <c r="AC32" i="4"/>
  <c r="AC28" i="4"/>
  <c r="AC23" i="4"/>
  <c r="AC19" i="4"/>
  <c r="AC15" i="4"/>
  <c r="AC11" i="4"/>
  <c r="AC7" i="4"/>
  <c r="AC3" i="4"/>
  <c r="Q1571" i="4"/>
  <c r="Q1570" i="4"/>
  <c r="Q1569" i="4"/>
  <c r="Q1568" i="4"/>
  <c r="Q1567" i="4"/>
  <c r="Q1566" i="4"/>
  <c r="Q1565" i="4"/>
  <c r="Q1564" i="4"/>
  <c r="Q1563" i="4"/>
  <c r="Q1562" i="4"/>
  <c r="Q1561" i="4"/>
  <c r="Q1560" i="4"/>
  <c r="Q1559" i="4"/>
  <c r="Q1558" i="4"/>
  <c r="Q1557" i="4"/>
  <c r="Q1556" i="4"/>
  <c r="Q1555" i="4"/>
  <c r="Q1554" i="4"/>
  <c r="Q1553" i="4"/>
  <c r="Q1552" i="4"/>
  <c r="Q1551" i="4"/>
  <c r="Q1550" i="4"/>
  <c r="Q1549" i="4"/>
  <c r="Q1548" i="4"/>
  <c r="Q1547" i="4"/>
  <c r="Q1546" i="4"/>
  <c r="Q1545" i="4"/>
  <c r="Q1544" i="4"/>
  <c r="Q1543" i="4"/>
  <c r="Q1542" i="4"/>
  <c r="Q1541" i="4"/>
  <c r="Q1540" i="4"/>
  <c r="Q1539" i="4"/>
  <c r="Q1538" i="4"/>
  <c r="Q1537" i="4"/>
  <c r="Q1536" i="4"/>
  <c r="Q1535" i="4"/>
  <c r="Q1534" i="4"/>
  <c r="Q1533" i="4"/>
  <c r="Q1532" i="4"/>
  <c r="Q1531" i="4"/>
  <c r="Q1530" i="4"/>
  <c r="Q1529" i="4"/>
  <c r="Q1528" i="4"/>
  <c r="Q1527" i="4"/>
  <c r="Q1526" i="4"/>
  <c r="Q1525" i="4"/>
  <c r="Q1524" i="4"/>
  <c r="Q1523" i="4"/>
  <c r="Q1522" i="4"/>
  <c r="Q1521" i="4"/>
  <c r="Q1520" i="4"/>
  <c r="Q1519" i="4"/>
  <c r="Q1518" i="4"/>
  <c r="Q1517" i="4"/>
  <c r="Q1516" i="4"/>
  <c r="Q1515" i="4"/>
  <c r="Q1514" i="4"/>
  <c r="Q1513" i="4"/>
  <c r="Q1512" i="4"/>
  <c r="Q1511" i="4"/>
  <c r="Q1510" i="4"/>
  <c r="Q1509" i="4"/>
  <c r="Q1508" i="4"/>
  <c r="Q1507" i="4"/>
  <c r="Q1506" i="4"/>
  <c r="Q1505" i="4"/>
  <c r="Q1504" i="4"/>
  <c r="Q1503" i="4"/>
  <c r="Q1502" i="4"/>
  <c r="Q1501" i="4"/>
  <c r="Q1500" i="4"/>
  <c r="Q1499" i="4"/>
  <c r="Q1498" i="4"/>
  <c r="Q1497" i="4"/>
  <c r="Q1496" i="4"/>
  <c r="Q1495" i="4"/>
  <c r="Q1494" i="4"/>
  <c r="Q1493" i="4"/>
  <c r="Q1492" i="4"/>
  <c r="Q1491" i="4"/>
  <c r="Q1490" i="4"/>
  <c r="Q1489" i="4"/>
  <c r="Q1488" i="4"/>
  <c r="Q1487" i="4"/>
  <c r="Q1486" i="4"/>
  <c r="Q1485" i="4"/>
  <c r="Q1484" i="4"/>
  <c r="Q1483" i="4"/>
  <c r="Q1482" i="4"/>
  <c r="Q1481" i="4"/>
  <c r="Q1480" i="4"/>
  <c r="Q1479" i="4"/>
  <c r="Q1478" i="4"/>
  <c r="Q1477" i="4"/>
  <c r="Q1476" i="4"/>
  <c r="Q1475" i="4"/>
  <c r="Q1474" i="4"/>
  <c r="Q1473" i="4"/>
  <c r="Q1472" i="4"/>
  <c r="Q1471" i="4"/>
  <c r="Q1470" i="4"/>
  <c r="Q1469" i="4"/>
  <c r="Q1468" i="4"/>
  <c r="Q1467" i="4"/>
  <c r="Q1466" i="4"/>
  <c r="Q1465" i="4"/>
  <c r="Q1464" i="4"/>
  <c r="Q1463" i="4"/>
  <c r="Q1462" i="4"/>
  <c r="Q1461" i="4"/>
  <c r="Q1460" i="4"/>
  <c r="Q1459" i="4"/>
  <c r="Q1458" i="4"/>
  <c r="Q1457" i="4"/>
  <c r="Q1456" i="4"/>
  <c r="Q1455" i="4"/>
  <c r="Q1454" i="4"/>
  <c r="Q1453" i="4"/>
  <c r="Q1452" i="4"/>
  <c r="Q1451" i="4"/>
  <c r="Q1450" i="4"/>
  <c r="Q1449" i="4"/>
  <c r="Q1448" i="4"/>
  <c r="Q1447" i="4"/>
  <c r="Q1446" i="4"/>
  <c r="Q1445" i="4"/>
  <c r="Q1444" i="4"/>
  <c r="Q1443" i="4"/>
  <c r="Q1442" i="4"/>
  <c r="Q1441" i="4"/>
  <c r="Q1440" i="4"/>
  <c r="Q1439" i="4"/>
  <c r="Q1438" i="4"/>
  <c r="Q1437" i="4"/>
  <c r="Q1436" i="4"/>
  <c r="Q1435" i="4"/>
  <c r="Q1434" i="4"/>
  <c r="Q1433" i="4"/>
  <c r="Q1432" i="4"/>
  <c r="Q1431" i="4"/>
  <c r="Q1430" i="4"/>
  <c r="Q1429" i="4"/>
  <c r="Q1428" i="4"/>
  <c r="Q1427" i="4"/>
  <c r="Q1426" i="4"/>
  <c r="Q1425" i="4"/>
  <c r="Q1424" i="4"/>
  <c r="Q1423" i="4"/>
  <c r="Q1422" i="4"/>
  <c r="Q1421" i="4"/>
  <c r="Q1420" i="4"/>
  <c r="Q1419" i="4"/>
  <c r="Q1418" i="4"/>
  <c r="Q1417" i="4"/>
  <c r="Q1416" i="4"/>
  <c r="Q1415" i="4"/>
  <c r="Q1414" i="4"/>
  <c r="Q1413" i="4"/>
  <c r="Q1412" i="4"/>
  <c r="Q1411" i="4"/>
  <c r="Q1410" i="4"/>
  <c r="Q1409" i="4"/>
  <c r="Q1408" i="4"/>
  <c r="Q1407" i="4"/>
  <c r="Q1406" i="4"/>
  <c r="Q1405" i="4"/>
  <c r="Q1404" i="4"/>
  <c r="Q1403" i="4"/>
  <c r="Q1402" i="4"/>
  <c r="Q1401" i="4"/>
  <c r="Q1400" i="4"/>
  <c r="Q1399" i="4"/>
  <c r="Q1398" i="4"/>
  <c r="Q1397" i="4"/>
  <c r="Q1396" i="4"/>
  <c r="Q1395" i="4"/>
  <c r="Q1394" i="4"/>
  <c r="Q1393" i="4"/>
  <c r="Q1392" i="4"/>
  <c r="Q1391" i="4"/>
  <c r="Q1390" i="4"/>
  <c r="Q1389" i="4"/>
  <c r="Q1388" i="4"/>
  <c r="Q1387" i="4"/>
  <c r="Q1386" i="4"/>
  <c r="Q1385" i="4"/>
  <c r="Q1384" i="4"/>
  <c r="Q1383" i="4"/>
  <c r="Q1382" i="4"/>
  <c r="Q1381" i="4"/>
  <c r="Q1380" i="4"/>
  <c r="Q1379" i="4"/>
  <c r="Q1378" i="4"/>
  <c r="Q1377" i="4"/>
  <c r="Q1376" i="4"/>
  <c r="Q1375" i="4"/>
  <c r="Q1374" i="4"/>
  <c r="Q1373" i="4"/>
  <c r="Q1372" i="4"/>
  <c r="Q1371" i="4"/>
  <c r="Q1370" i="4"/>
  <c r="Q1369" i="4"/>
  <c r="Q1368" i="4"/>
  <c r="Q1367" i="4"/>
  <c r="Q1366" i="4"/>
  <c r="Q1365" i="4"/>
  <c r="Q1364" i="4"/>
  <c r="Q1363" i="4"/>
  <c r="Q1362" i="4"/>
  <c r="Q1361" i="4"/>
  <c r="Q1360" i="4"/>
  <c r="Q1359" i="4"/>
  <c r="Q1358" i="4"/>
  <c r="Q1357" i="4"/>
  <c r="Q1356" i="4"/>
  <c r="Q1355" i="4"/>
  <c r="Q1354" i="4"/>
  <c r="Q1353" i="4"/>
  <c r="Q1352" i="4"/>
  <c r="Q1351" i="4"/>
  <c r="Q1350" i="4"/>
  <c r="Q1349" i="4"/>
  <c r="Q1348" i="4"/>
  <c r="Q1347" i="4"/>
  <c r="Q1346" i="4"/>
  <c r="Q1345" i="4"/>
  <c r="Q1344" i="4"/>
  <c r="Q1343" i="4"/>
  <c r="Q1342" i="4"/>
  <c r="Q1341" i="4"/>
  <c r="Q1340" i="4"/>
  <c r="Q1339" i="4"/>
  <c r="Q1338" i="4"/>
  <c r="Q1337" i="4"/>
  <c r="Q1336" i="4"/>
  <c r="Q1335" i="4"/>
  <c r="Q1334" i="4"/>
  <c r="Q1333" i="4"/>
  <c r="Q1332" i="4"/>
  <c r="Q1331" i="4"/>
  <c r="Q1330" i="4"/>
  <c r="Q1329" i="4"/>
  <c r="Q1328" i="4"/>
  <c r="Q1327" i="4"/>
  <c r="Q1326" i="4"/>
  <c r="Q1325" i="4"/>
  <c r="Q1324" i="4"/>
  <c r="Q1323" i="4"/>
  <c r="Q1322" i="4"/>
  <c r="Q1321" i="4"/>
  <c r="Q1320" i="4"/>
  <c r="Q1319" i="4"/>
  <c r="Q1318" i="4"/>
  <c r="Q1317" i="4"/>
  <c r="Q1316" i="4"/>
  <c r="Q1315" i="4"/>
  <c r="Q1314" i="4"/>
  <c r="Q1313" i="4"/>
  <c r="Q1312" i="4"/>
  <c r="Q1311" i="4"/>
  <c r="Q1310" i="4"/>
  <c r="Q1309" i="4"/>
  <c r="Q1308" i="4"/>
  <c r="Q1307" i="4"/>
  <c r="Q1306" i="4"/>
  <c r="Q1305" i="4"/>
  <c r="Q1304" i="4"/>
  <c r="Q1303" i="4"/>
  <c r="Q1302" i="4"/>
  <c r="Q1301" i="4"/>
  <c r="Q1300" i="4"/>
  <c r="Q1299" i="4"/>
  <c r="Q1298" i="4"/>
  <c r="Q1297" i="4"/>
  <c r="Q1296" i="4"/>
  <c r="Q1295" i="4"/>
  <c r="Q1294" i="4"/>
  <c r="Q1293" i="4"/>
  <c r="Q1292" i="4"/>
  <c r="Q1291" i="4"/>
  <c r="Q1290" i="4"/>
  <c r="Q1289" i="4"/>
  <c r="Q1288" i="4"/>
  <c r="Q1287" i="4"/>
  <c r="Q1286" i="4"/>
  <c r="Q1285" i="4"/>
  <c r="Q1284" i="4"/>
  <c r="Q1283" i="4"/>
  <c r="Q1282" i="4"/>
  <c r="Q1281" i="4"/>
  <c r="Q1280" i="4"/>
  <c r="Q1279" i="4"/>
  <c r="Q1278" i="4"/>
  <c r="Q1277" i="4"/>
  <c r="Q1276" i="4"/>
  <c r="Q1275" i="4"/>
  <c r="Q1274" i="4"/>
  <c r="Q1273" i="4"/>
  <c r="Q1272" i="4"/>
  <c r="Q1271" i="4"/>
  <c r="Q1270" i="4"/>
  <c r="Q1269" i="4"/>
  <c r="Q1268" i="4"/>
  <c r="Q1267" i="4"/>
  <c r="Q1266" i="4"/>
  <c r="Q1265" i="4"/>
  <c r="Q1264" i="4"/>
  <c r="Q1263" i="4"/>
  <c r="Q1262" i="4"/>
  <c r="Q1261" i="4"/>
  <c r="Q1260" i="4"/>
  <c r="Q1259" i="4"/>
  <c r="Q1258" i="4"/>
  <c r="Q1257" i="4"/>
  <c r="Q1256" i="4"/>
  <c r="Q1255" i="4"/>
  <c r="Q1254" i="4"/>
  <c r="Q1253" i="4"/>
  <c r="Q1252" i="4"/>
  <c r="Q1251" i="4"/>
  <c r="Q1250" i="4"/>
  <c r="Q1249" i="4"/>
  <c r="Q1248" i="4"/>
  <c r="Q1247" i="4"/>
  <c r="Q1246" i="4"/>
  <c r="Q1245" i="4"/>
  <c r="Q1244" i="4"/>
  <c r="Q1243" i="4"/>
  <c r="Q1242" i="4"/>
  <c r="Q1241" i="4"/>
  <c r="Q1240" i="4"/>
  <c r="Q1239" i="4"/>
  <c r="Q1238" i="4"/>
  <c r="Q1237" i="4"/>
  <c r="Q1236" i="4"/>
  <c r="Q1235" i="4"/>
  <c r="Q1234" i="4"/>
  <c r="Q1233" i="4"/>
  <c r="Q1232" i="4"/>
  <c r="Q1231" i="4"/>
  <c r="Q1230" i="4"/>
  <c r="Q1229" i="4"/>
  <c r="Q1228" i="4"/>
  <c r="Q1227" i="4"/>
  <c r="Q1226" i="4"/>
  <c r="Q1225" i="4"/>
  <c r="Q1224" i="4"/>
  <c r="Q1223" i="4"/>
  <c r="Q1222" i="4"/>
  <c r="Q1221" i="4"/>
  <c r="Q1220" i="4"/>
  <c r="Q1219" i="4"/>
  <c r="Q1218" i="4"/>
  <c r="Q1217" i="4"/>
  <c r="Q1216" i="4"/>
  <c r="Q1215" i="4"/>
  <c r="Q1214" i="4"/>
  <c r="Q1213" i="4"/>
  <c r="Q1212" i="4"/>
  <c r="Q1211" i="4"/>
  <c r="Q1210" i="4"/>
  <c r="Q1209" i="4"/>
  <c r="Q1208" i="4"/>
  <c r="Q1207" i="4"/>
  <c r="Q1206" i="4"/>
  <c r="Q1205" i="4"/>
  <c r="Q1204" i="4"/>
  <c r="Q1203" i="4"/>
  <c r="Q1202" i="4"/>
  <c r="Q1201" i="4"/>
  <c r="Q1200" i="4"/>
  <c r="Q1199" i="4"/>
  <c r="Q1198" i="4"/>
  <c r="Q1197" i="4"/>
  <c r="Q1196" i="4"/>
  <c r="Q1195" i="4"/>
  <c r="Q1194" i="4"/>
  <c r="Q1193" i="4"/>
  <c r="Q1192" i="4"/>
  <c r="Q1191" i="4"/>
  <c r="Q1190" i="4"/>
  <c r="Q1189" i="4"/>
  <c r="Q1188" i="4"/>
  <c r="Q1187" i="4"/>
  <c r="Q1186" i="4"/>
  <c r="Q1185" i="4"/>
  <c r="Q1184" i="4"/>
  <c r="Q1183" i="4"/>
  <c r="Q1182" i="4"/>
  <c r="Q1181" i="4"/>
  <c r="Q1180" i="4"/>
  <c r="Q1179" i="4"/>
  <c r="Q1178" i="4"/>
  <c r="Q1177" i="4"/>
  <c r="Q1176" i="4"/>
  <c r="Q1175" i="4"/>
  <c r="Q1174" i="4"/>
  <c r="Q1173" i="4"/>
  <c r="Q1172" i="4"/>
  <c r="Q1171" i="4"/>
  <c r="Q1170" i="4"/>
  <c r="Q1169" i="4"/>
  <c r="Q1168" i="4"/>
  <c r="Q1167" i="4"/>
  <c r="Q1166" i="4"/>
  <c r="Q1165" i="4"/>
  <c r="Q1164" i="4"/>
  <c r="Q1163" i="4"/>
  <c r="Q1162" i="4"/>
  <c r="Q1161" i="4"/>
  <c r="Q1160" i="4"/>
  <c r="Q1159" i="4"/>
  <c r="Q1158" i="4"/>
  <c r="Q1157" i="4"/>
  <c r="Q1156" i="4"/>
  <c r="Q1155" i="4"/>
  <c r="Q1154" i="4"/>
  <c r="Q1153" i="4"/>
  <c r="Q1152" i="4"/>
  <c r="Q1151" i="4"/>
  <c r="Q1150" i="4"/>
  <c r="Q1149" i="4"/>
  <c r="Q1148" i="4"/>
  <c r="Q1147" i="4"/>
  <c r="Q1146" i="4"/>
  <c r="Q1145" i="4"/>
  <c r="Q1144" i="4"/>
  <c r="Q1143" i="4"/>
  <c r="Q1142" i="4"/>
  <c r="Q1141" i="4"/>
  <c r="Q1140" i="4"/>
  <c r="Q1139" i="4"/>
  <c r="Q1138" i="4"/>
  <c r="Q1137" i="4"/>
  <c r="Q1136" i="4"/>
  <c r="Q1135" i="4"/>
  <c r="Q1134" i="4"/>
  <c r="Q1133" i="4"/>
  <c r="Q1132" i="4"/>
  <c r="Q1131" i="4"/>
  <c r="Q1130" i="4"/>
  <c r="Q1129" i="4"/>
  <c r="Q1128" i="4"/>
  <c r="Q1127" i="4"/>
  <c r="Q1126" i="4"/>
  <c r="Q1125" i="4"/>
  <c r="Q1124" i="4"/>
  <c r="Q1123" i="4"/>
  <c r="Q1122" i="4"/>
  <c r="Q1121" i="4"/>
  <c r="Q1120" i="4"/>
  <c r="Q1119" i="4"/>
  <c r="Q1118" i="4"/>
  <c r="Q1117" i="4"/>
  <c r="Q1116" i="4"/>
  <c r="Q1115" i="4"/>
  <c r="Q1114" i="4"/>
  <c r="Q1113" i="4"/>
  <c r="Q1112" i="4"/>
  <c r="Q1111" i="4"/>
  <c r="Q1110" i="4"/>
  <c r="Q1109" i="4"/>
  <c r="Q1108" i="4"/>
  <c r="Q1107" i="4"/>
  <c r="Q1106" i="4"/>
  <c r="Q1105" i="4"/>
  <c r="Q1104" i="4"/>
  <c r="Q1103" i="4"/>
  <c r="Q1102" i="4"/>
  <c r="Q1101" i="4"/>
  <c r="Q1100" i="4"/>
  <c r="Q1099" i="4"/>
  <c r="Q1098" i="4"/>
  <c r="Q1097" i="4"/>
  <c r="Q1096" i="4"/>
  <c r="Q1095" i="4"/>
  <c r="Q1094" i="4"/>
  <c r="Q1093" i="4"/>
  <c r="Q1092" i="4"/>
  <c r="Q1091" i="4"/>
  <c r="Q1090" i="4"/>
  <c r="Q1089" i="4"/>
  <c r="Q1088" i="4"/>
  <c r="Q1087" i="4"/>
  <c r="Q1086" i="4"/>
  <c r="Q1085" i="4"/>
  <c r="Q1084" i="4"/>
  <c r="Q1083" i="4"/>
  <c r="Q1082" i="4"/>
  <c r="Q1081" i="4"/>
  <c r="Q1080" i="4"/>
  <c r="Q1079" i="4"/>
  <c r="Q1078" i="4"/>
  <c r="Q1077" i="4"/>
  <c r="Q1076" i="4"/>
  <c r="Q1075" i="4"/>
  <c r="Q1074" i="4"/>
  <c r="Q1073" i="4"/>
  <c r="Q1072" i="4"/>
  <c r="Q1071" i="4"/>
  <c r="Q1070" i="4"/>
  <c r="Q1069" i="4"/>
  <c r="Q1068" i="4"/>
  <c r="Q1067" i="4"/>
  <c r="Q1066" i="4"/>
  <c r="Q1065" i="4"/>
  <c r="Q1064" i="4"/>
  <c r="Q1063" i="4"/>
  <c r="Q1062" i="4"/>
  <c r="Q1061" i="4"/>
  <c r="Q1060" i="4"/>
  <c r="Q1059" i="4"/>
  <c r="Q1058" i="4"/>
  <c r="Q1057" i="4"/>
  <c r="Q1056" i="4"/>
  <c r="Q1055" i="4"/>
  <c r="Q1054" i="4"/>
  <c r="Q1053" i="4"/>
  <c r="Q1052" i="4"/>
  <c r="Q1051" i="4"/>
  <c r="Q1050" i="4"/>
  <c r="Q1049" i="4"/>
  <c r="Q1048" i="4"/>
  <c r="Q1047" i="4"/>
  <c r="Q1046" i="4"/>
  <c r="Q1045" i="4"/>
  <c r="Q1044" i="4"/>
  <c r="Q1043" i="4"/>
  <c r="Q1042" i="4"/>
  <c r="Q1041" i="4"/>
  <c r="Q1040" i="4"/>
  <c r="Q1039" i="4"/>
  <c r="Q1038" i="4"/>
  <c r="Q1037" i="4"/>
  <c r="Q1036" i="4"/>
  <c r="Q1035" i="4"/>
  <c r="Q1034" i="4"/>
  <c r="Q1033" i="4"/>
  <c r="Q1032" i="4"/>
  <c r="Q1031" i="4"/>
  <c r="Q1030" i="4"/>
  <c r="Q1029" i="4"/>
  <c r="Q1028" i="4"/>
  <c r="Q1027" i="4"/>
  <c r="Q1026" i="4"/>
  <c r="Q1025" i="4"/>
  <c r="Q1024" i="4"/>
  <c r="Q1023" i="4"/>
  <c r="Q1022" i="4"/>
  <c r="Q1021" i="4"/>
  <c r="Q1020" i="4"/>
  <c r="Q1019" i="4"/>
  <c r="Q1018" i="4"/>
  <c r="Q1017" i="4"/>
  <c r="Q1016" i="4"/>
  <c r="Q1015" i="4"/>
  <c r="Q1014" i="4"/>
  <c r="Q1013" i="4"/>
  <c r="Q1012" i="4"/>
  <c r="Q1011" i="4"/>
  <c r="Q1010" i="4"/>
  <c r="Q1009" i="4"/>
  <c r="Q1008" i="4"/>
  <c r="Q1007" i="4"/>
  <c r="Q1006" i="4"/>
  <c r="Q1005" i="4"/>
  <c r="Q1004" i="4"/>
  <c r="Q1003" i="4"/>
  <c r="Q1002" i="4"/>
  <c r="Q1001" i="4"/>
  <c r="Q1000" i="4"/>
  <c r="Q999" i="4"/>
  <c r="Q998" i="4"/>
  <c r="Q997" i="4"/>
  <c r="Q996" i="4"/>
  <c r="Q995" i="4"/>
  <c r="Q994" i="4"/>
  <c r="Q993" i="4"/>
  <c r="Q992" i="4"/>
  <c r="Q991" i="4"/>
  <c r="Q990" i="4"/>
  <c r="Q989" i="4"/>
  <c r="Q988" i="4"/>
  <c r="Q987" i="4"/>
  <c r="Q986" i="4"/>
  <c r="Q985" i="4"/>
  <c r="Q984" i="4"/>
  <c r="Q983" i="4"/>
  <c r="Q982" i="4"/>
  <c r="Q981" i="4"/>
  <c r="Q980" i="4"/>
  <c r="Q979" i="4"/>
  <c r="Q978" i="4"/>
  <c r="Q977" i="4"/>
  <c r="Q976" i="4"/>
  <c r="Q975" i="4"/>
  <c r="Q974" i="4"/>
  <c r="Q973" i="4"/>
  <c r="Q972" i="4"/>
  <c r="Q971" i="4"/>
  <c r="Q970" i="4"/>
  <c r="Q969" i="4"/>
  <c r="Q968" i="4"/>
  <c r="Q967" i="4"/>
  <c r="Q966" i="4"/>
  <c r="Q965" i="4"/>
  <c r="Q964" i="4"/>
  <c r="Q963" i="4"/>
  <c r="Q962" i="4"/>
  <c r="Q961" i="4"/>
  <c r="Q960" i="4"/>
  <c r="Q959" i="4"/>
  <c r="Q958" i="4"/>
  <c r="Q957" i="4"/>
  <c r="Q956" i="4"/>
  <c r="Q955" i="4"/>
  <c r="Q954" i="4"/>
  <c r="Q953" i="4"/>
  <c r="Q952" i="4"/>
  <c r="Q951" i="4"/>
  <c r="Q950" i="4"/>
  <c r="Q949" i="4"/>
  <c r="Q948" i="4"/>
  <c r="Q947" i="4"/>
  <c r="Q946" i="4"/>
  <c r="Q945" i="4"/>
  <c r="Q944" i="4"/>
  <c r="Q943" i="4"/>
  <c r="Q942" i="4"/>
  <c r="Q941" i="4"/>
  <c r="Q940" i="4"/>
  <c r="Q939" i="4"/>
  <c r="Q938" i="4"/>
  <c r="Q937" i="4"/>
  <c r="Q936" i="4"/>
  <c r="Q935" i="4"/>
  <c r="Q934" i="4"/>
  <c r="Q933" i="4"/>
  <c r="Q932" i="4"/>
  <c r="Q931" i="4"/>
  <c r="Q930" i="4"/>
  <c r="Q929" i="4"/>
  <c r="Q928" i="4"/>
  <c r="Q927" i="4"/>
  <c r="Q926" i="4"/>
  <c r="Q925" i="4"/>
  <c r="Q924" i="4"/>
  <c r="Q923" i="4"/>
  <c r="Q922" i="4"/>
  <c r="Q921" i="4"/>
  <c r="Q920" i="4"/>
  <c r="Q919" i="4"/>
  <c r="Q918" i="4"/>
  <c r="Q917" i="4"/>
  <c r="Q916" i="4"/>
  <c r="Q915" i="4"/>
  <c r="Q914" i="4"/>
  <c r="Q913" i="4"/>
  <c r="Q912" i="4"/>
  <c r="Q911" i="4"/>
  <c r="Q910" i="4"/>
  <c r="Q909" i="4"/>
  <c r="Q908" i="4"/>
  <c r="Q907" i="4"/>
  <c r="Q906" i="4"/>
  <c r="Q905" i="4"/>
  <c r="Q904" i="4"/>
  <c r="Q903" i="4"/>
  <c r="Q902" i="4"/>
  <c r="Q901" i="4"/>
  <c r="Q900" i="4"/>
  <c r="Q899" i="4"/>
  <c r="Q898" i="4"/>
  <c r="Q897" i="4"/>
  <c r="Q896" i="4"/>
  <c r="Q895" i="4"/>
  <c r="Q894" i="4"/>
  <c r="Q893" i="4"/>
  <c r="Q892" i="4"/>
  <c r="Q891" i="4"/>
  <c r="Q890" i="4"/>
  <c r="Q889" i="4"/>
  <c r="Q888" i="4"/>
  <c r="Q887" i="4"/>
  <c r="Q886" i="4"/>
  <c r="Q885" i="4"/>
  <c r="Q884" i="4"/>
  <c r="Q883" i="4"/>
  <c r="Q882" i="4"/>
  <c r="Q881" i="4"/>
  <c r="Q880" i="4"/>
  <c r="Q879" i="4"/>
  <c r="Q878" i="4"/>
  <c r="Q877" i="4"/>
  <c r="Q876" i="4"/>
  <c r="Q875" i="4"/>
  <c r="Q874" i="4"/>
  <c r="Q873" i="4"/>
  <c r="Q872" i="4"/>
  <c r="Q871" i="4"/>
  <c r="Q870" i="4"/>
  <c r="Q869" i="4"/>
  <c r="Q868" i="4"/>
  <c r="Q867" i="4"/>
  <c r="Q866" i="4"/>
  <c r="Q865" i="4"/>
  <c r="Q864" i="4"/>
  <c r="Q863" i="4"/>
  <c r="Q862" i="4"/>
  <c r="Q861" i="4"/>
  <c r="Q860" i="4"/>
  <c r="Q859" i="4"/>
  <c r="Q858" i="4"/>
  <c r="Q857" i="4"/>
  <c r="Q856" i="4"/>
  <c r="Q855" i="4"/>
  <c r="Q854" i="4"/>
  <c r="Q853" i="4"/>
  <c r="Q852" i="4"/>
  <c r="Q851" i="4"/>
  <c r="Q850" i="4"/>
  <c r="Q849" i="4"/>
  <c r="Q848" i="4"/>
  <c r="Q847" i="4"/>
  <c r="Q846" i="4"/>
  <c r="Q845" i="4"/>
  <c r="Q844" i="4"/>
  <c r="Q843" i="4"/>
  <c r="Q842" i="4"/>
  <c r="Q841" i="4"/>
  <c r="Q840" i="4"/>
  <c r="Q839" i="4"/>
  <c r="Q838" i="4"/>
  <c r="Q837" i="4"/>
  <c r="Q836" i="4"/>
  <c r="Q835" i="4"/>
  <c r="Q834" i="4"/>
  <c r="Q833" i="4"/>
  <c r="Q832" i="4"/>
  <c r="Q831" i="4"/>
  <c r="Q830" i="4"/>
  <c r="Q829" i="4"/>
  <c r="Q828" i="4"/>
  <c r="Q827" i="4"/>
  <c r="Q826" i="4"/>
  <c r="Q825" i="4"/>
  <c r="Q824" i="4"/>
  <c r="Q823" i="4"/>
  <c r="Q822" i="4"/>
  <c r="Q821" i="4"/>
  <c r="Q820" i="4"/>
  <c r="Q819" i="4"/>
  <c r="Q818" i="4"/>
  <c r="Q817" i="4"/>
  <c r="Q816" i="4"/>
  <c r="Q815" i="4"/>
  <c r="Q814" i="4"/>
  <c r="Q813" i="4"/>
  <c r="Q812" i="4"/>
  <c r="Q811" i="4"/>
  <c r="Q810" i="4"/>
  <c r="Q809" i="4"/>
  <c r="Q808" i="4"/>
  <c r="Q807" i="4"/>
  <c r="Q806" i="4"/>
  <c r="Q805" i="4"/>
  <c r="Q804" i="4"/>
  <c r="Q803" i="4"/>
  <c r="Q802" i="4"/>
  <c r="Q801" i="4"/>
  <c r="Q800" i="4"/>
  <c r="Q799" i="4"/>
  <c r="Q798" i="4"/>
  <c r="Q797" i="4"/>
  <c r="Q796" i="4"/>
  <c r="Q795" i="4"/>
  <c r="Q794" i="4"/>
  <c r="Q793" i="4"/>
  <c r="Q792" i="4"/>
  <c r="Q791" i="4"/>
  <c r="Q790" i="4"/>
  <c r="Q789" i="4"/>
  <c r="Q788" i="4"/>
  <c r="Q787" i="4"/>
  <c r="Q786" i="4"/>
  <c r="Q785" i="4"/>
  <c r="Q784" i="4"/>
  <c r="Q783" i="4"/>
  <c r="Q782" i="4"/>
  <c r="Q781" i="4"/>
  <c r="Q780" i="4"/>
  <c r="Q779" i="4"/>
  <c r="Q778" i="4"/>
  <c r="Q777" i="4"/>
  <c r="Q776" i="4"/>
  <c r="Q775" i="4"/>
  <c r="Q774" i="4"/>
  <c r="Q773" i="4"/>
  <c r="Q772" i="4"/>
  <c r="Q771" i="4"/>
  <c r="Q770" i="4"/>
  <c r="Q769" i="4"/>
  <c r="Q768" i="4"/>
  <c r="Q767" i="4"/>
  <c r="Q766" i="4"/>
  <c r="Q765" i="4"/>
  <c r="Q764" i="4"/>
  <c r="Q763" i="4"/>
  <c r="Q762" i="4"/>
  <c r="Q761" i="4"/>
  <c r="Q760" i="4"/>
  <c r="Q759" i="4"/>
  <c r="Q758" i="4"/>
  <c r="Q757" i="4"/>
  <c r="Q756" i="4"/>
  <c r="Q755" i="4"/>
  <c r="Q754" i="4"/>
  <c r="Q753" i="4"/>
  <c r="Q752" i="4"/>
  <c r="Q751" i="4"/>
  <c r="Q750" i="4"/>
  <c r="Q749" i="4"/>
  <c r="Q748" i="4"/>
  <c r="Q747" i="4"/>
  <c r="Q746" i="4"/>
  <c r="Q745" i="4"/>
  <c r="Q744" i="4"/>
  <c r="Q743" i="4"/>
  <c r="Q742" i="4"/>
  <c r="Q741" i="4"/>
  <c r="Q740" i="4"/>
  <c r="Q739" i="4"/>
  <c r="Q738" i="4"/>
  <c r="Q737" i="4"/>
  <c r="Q736" i="4"/>
  <c r="Q735" i="4"/>
  <c r="Q734" i="4"/>
  <c r="Q733" i="4"/>
  <c r="Q732" i="4"/>
  <c r="Q731" i="4"/>
  <c r="Q730" i="4"/>
  <c r="Q729" i="4"/>
  <c r="Q728" i="4"/>
  <c r="Q727" i="4"/>
  <c r="Q726" i="4"/>
  <c r="Q725" i="4"/>
  <c r="Q724" i="4"/>
  <c r="Q723" i="4"/>
  <c r="Q722" i="4"/>
  <c r="Q721" i="4"/>
  <c r="Q720" i="4"/>
  <c r="Q719" i="4"/>
  <c r="Q718" i="4"/>
  <c r="Q717" i="4"/>
  <c r="Q716" i="4"/>
  <c r="Q715" i="4"/>
  <c r="Q714" i="4"/>
  <c r="Q713" i="4"/>
  <c r="Q712" i="4"/>
  <c r="Q711" i="4"/>
  <c r="Q710" i="4"/>
  <c r="Q709" i="4"/>
  <c r="Q708" i="4"/>
  <c r="Q707" i="4"/>
  <c r="Q706" i="4"/>
  <c r="Q705" i="4"/>
  <c r="Q704" i="4"/>
  <c r="Q703" i="4"/>
  <c r="Q702" i="4"/>
  <c r="Q701" i="4"/>
  <c r="Q700" i="4"/>
  <c r="Q699" i="4"/>
  <c r="Q698" i="4"/>
  <c r="Q697" i="4"/>
  <c r="Q696" i="4"/>
  <c r="Q695" i="4"/>
  <c r="Q694" i="4"/>
  <c r="Q693" i="4"/>
  <c r="Q692" i="4"/>
  <c r="Q691" i="4"/>
  <c r="Q690" i="4"/>
  <c r="Q689" i="4"/>
  <c r="Q688" i="4"/>
  <c r="Q687" i="4"/>
  <c r="Q686" i="4"/>
  <c r="Q685" i="4"/>
  <c r="Q684" i="4"/>
  <c r="Q683" i="4"/>
  <c r="Q682" i="4"/>
  <c r="Q681" i="4"/>
  <c r="Q680" i="4"/>
  <c r="Q679" i="4"/>
  <c r="Q678" i="4"/>
  <c r="Q677" i="4"/>
  <c r="Q676" i="4"/>
  <c r="Q675" i="4"/>
  <c r="Q674" i="4"/>
  <c r="Q673" i="4"/>
  <c r="Q672" i="4"/>
  <c r="Q671" i="4"/>
  <c r="Q670" i="4"/>
  <c r="Q669" i="4"/>
  <c r="Q668" i="4"/>
  <c r="Q667" i="4"/>
  <c r="Q666" i="4"/>
  <c r="Q665" i="4"/>
  <c r="Q664" i="4"/>
  <c r="Q663" i="4"/>
  <c r="Q662" i="4"/>
  <c r="Q661" i="4"/>
  <c r="Q660" i="4"/>
  <c r="Q659" i="4"/>
  <c r="Q658" i="4"/>
  <c r="Q657" i="4"/>
  <c r="Q656" i="4"/>
  <c r="Q655" i="4"/>
  <c r="Q654" i="4"/>
  <c r="Q653" i="4"/>
  <c r="Q652" i="4"/>
  <c r="Q651" i="4"/>
  <c r="Q650" i="4"/>
  <c r="Q649" i="4"/>
  <c r="Q648" i="4"/>
  <c r="Q647" i="4"/>
  <c r="Q646" i="4"/>
  <c r="Q645" i="4"/>
  <c r="Q644" i="4"/>
  <c r="Q643" i="4"/>
  <c r="Q642" i="4"/>
  <c r="Q641" i="4"/>
  <c r="Q640" i="4"/>
  <c r="Q639" i="4"/>
  <c r="Q638" i="4"/>
  <c r="Q637" i="4"/>
  <c r="Q636" i="4"/>
  <c r="Q635" i="4"/>
  <c r="Q634" i="4"/>
  <c r="Q633" i="4"/>
  <c r="Q632" i="4"/>
  <c r="Q631" i="4"/>
  <c r="Q630" i="4"/>
  <c r="Q629" i="4"/>
  <c r="Q628" i="4"/>
  <c r="Q627" i="4"/>
  <c r="Q626" i="4"/>
  <c r="Q625" i="4"/>
  <c r="Q624" i="4"/>
  <c r="Q623" i="4"/>
  <c r="Q622" i="4"/>
  <c r="Q621" i="4"/>
  <c r="Q620" i="4"/>
  <c r="Q619" i="4"/>
  <c r="Q618" i="4"/>
  <c r="Q617" i="4"/>
  <c r="Q616" i="4"/>
  <c r="Q615" i="4"/>
  <c r="Q614" i="4"/>
  <c r="Q613" i="4"/>
  <c r="Q612" i="4"/>
  <c r="Q611" i="4"/>
  <c r="Q610" i="4"/>
  <c r="Q609" i="4"/>
  <c r="Q608" i="4"/>
  <c r="Q607" i="4"/>
  <c r="Q606" i="4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AL6" i="4"/>
  <c r="AL5" i="4"/>
  <c r="AL4" i="4"/>
  <c r="AL3" i="4"/>
  <c r="AL2" i="4"/>
  <c r="AJ7" i="4"/>
  <c r="AJ6" i="4"/>
  <c r="AK6" i="4" s="1"/>
  <c r="AJ5" i="4"/>
  <c r="AK5" i="4" s="1"/>
  <c r="AJ4" i="4"/>
  <c r="AK4" i="4" s="1"/>
  <c r="AJ3" i="4"/>
  <c r="AK3" i="4" s="1"/>
  <c r="AJ2" i="4"/>
  <c r="AK2" i="4" s="1"/>
  <c r="DV4" i="2"/>
  <c r="DU4" i="2"/>
  <c r="DS4" i="2"/>
  <c r="DR4" i="2"/>
  <c r="DP4" i="2"/>
  <c r="DO4" i="2"/>
  <c r="DM4" i="2"/>
  <c r="DL4" i="2"/>
  <c r="DV3" i="2"/>
  <c r="DU3" i="2"/>
  <c r="DS3" i="2"/>
  <c r="DR3" i="2"/>
  <c r="DP3" i="2"/>
  <c r="DO3" i="2"/>
  <c r="DM3" i="2"/>
  <c r="DL3" i="2"/>
  <c r="DV2" i="2"/>
  <c r="DU2" i="2"/>
  <c r="DS2" i="2"/>
  <c r="DR2" i="2"/>
  <c r="DP2" i="2"/>
  <c r="DO2" i="2"/>
  <c r="DM2" i="2"/>
  <c r="DL2" i="2"/>
  <c r="DI4" i="2"/>
  <c r="DH4" i="2"/>
  <c r="DF4" i="2"/>
  <c r="DE4" i="2"/>
  <c r="DC4" i="2"/>
  <c r="DB4" i="2"/>
  <c r="CZ4" i="2"/>
  <c r="CY4" i="2"/>
  <c r="DI3" i="2"/>
  <c r="DH3" i="2"/>
  <c r="DF3" i="2"/>
  <c r="DE3" i="2"/>
  <c r="DC3" i="2"/>
  <c r="DB3" i="2"/>
  <c r="CZ3" i="2"/>
  <c r="CY3" i="2"/>
  <c r="DI2" i="2"/>
  <c r="DH2" i="2"/>
  <c r="DF2" i="2"/>
  <c r="DE2" i="2"/>
  <c r="DC2" i="2"/>
  <c r="DB2" i="2"/>
  <c r="CZ2" i="2"/>
  <c r="CY2" i="2"/>
  <c r="EA70" i="3"/>
  <c r="DZ70" i="3"/>
  <c r="DY70" i="3"/>
  <c r="EA69" i="3"/>
  <c r="DZ69" i="3"/>
  <c r="DY69" i="3"/>
  <c r="EA68" i="3"/>
  <c r="DZ68" i="3"/>
  <c r="DY68" i="3"/>
  <c r="EA67" i="3"/>
  <c r="DZ67" i="3"/>
  <c r="DY67" i="3"/>
  <c r="EA66" i="3"/>
  <c r="DZ66" i="3"/>
  <c r="DY66" i="3"/>
  <c r="EA65" i="3"/>
  <c r="DZ65" i="3"/>
  <c r="DY65" i="3"/>
  <c r="EA64" i="3"/>
  <c r="DZ64" i="3"/>
  <c r="DY64" i="3"/>
  <c r="EA63" i="3"/>
  <c r="DZ63" i="3"/>
  <c r="DY63" i="3"/>
  <c r="EA62" i="3"/>
  <c r="DZ62" i="3"/>
  <c r="DY62" i="3"/>
  <c r="EA61" i="3"/>
  <c r="DZ61" i="3"/>
  <c r="DY61" i="3"/>
  <c r="EA57" i="3"/>
  <c r="DZ57" i="3"/>
  <c r="DY57" i="3"/>
  <c r="EA56" i="3"/>
  <c r="DZ56" i="3"/>
  <c r="DY56" i="3"/>
  <c r="EA55" i="3"/>
  <c r="DZ55" i="3"/>
  <c r="DY55" i="3"/>
  <c r="EA54" i="3"/>
  <c r="DZ54" i="3"/>
  <c r="DY54" i="3"/>
  <c r="EA53" i="3"/>
  <c r="DZ53" i="3"/>
  <c r="DY53" i="3"/>
  <c r="EA52" i="3"/>
  <c r="DZ52" i="3"/>
  <c r="DY52" i="3"/>
  <c r="EA51" i="3"/>
  <c r="DZ51" i="3"/>
  <c r="DY51" i="3"/>
  <c r="EA47" i="3"/>
  <c r="DZ47" i="3"/>
  <c r="DY47" i="3"/>
  <c r="EA46" i="3"/>
  <c r="DZ46" i="3"/>
  <c r="DY46" i="3"/>
  <c r="EA45" i="3"/>
  <c r="DZ45" i="3"/>
  <c r="DY45" i="3"/>
  <c r="EA44" i="3"/>
  <c r="DZ44" i="3"/>
  <c r="DY44" i="3"/>
  <c r="EA43" i="3"/>
  <c r="DZ43" i="3"/>
  <c r="DY43" i="3"/>
  <c r="EA42" i="3"/>
  <c r="DZ42" i="3"/>
  <c r="DY42" i="3"/>
  <c r="EA41" i="3"/>
  <c r="DZ41" i="3"/>
  <c r="DY41" i="3"/>
  <c r="EA40" i="3"/>
  <c r="DZ40" i="3"/>
  <c r="DY40" i="3"/>
  <c r="EA39" i="3"/>
  <c r="DZ39" i="3"/>
  <c r="DY39" i="3"/>
  <c r="EA38" i="3"/>
  <c r="DZ38" i="3"/>
  <c r="DY38" i="3"/>
  <c r="EA35" i="3"/>
  <c r="DZ35" i="3"/>
  <c r="DY35" i="3"/>
  <c r="EA34" i="3"/>
  <c r="DZ34" i="3"/>
  <c r="DY34" i="3"/>
  <c r="EA33" i="3"/>
  <c r="DZ33" i="3"/>
  <c r="DY33" i="3"/>
  <c r="EA32" i="3"/>
  <c r="DZ32" i="3"/>
  <c r="DY32" i="3"/>
  <c r="EA31" i="3"/>
  <c r="DZ31" i="3"/>
  <c r="DY31" i="3"/>
  <c r="EA30" i="3"/>
  <c r="DZ30" i="3"/>
  <c r="DY30" i="3"/>
  <c r="EA29" i="3"/>
  <c r="DZ29" i="3"/>
  <c r="DY29" i="3"/>
  <c r="EA28" i="3"/>
  <c r="DZ28" i="3"/>
  <c r="DY28" i="3"/>
  <c r="EA27" i="3"/>
  <c r="DZ27" i="3"/>
  <c r="DY27" i="3"/>
  <c r="EA26" i="3"/>
  <c r="DZ26" i="3"/>
  <c r="DY26" i="3"/>
  <c r="EA23" i="3"/>
  <c r="DZ23" i="3"/>
  <c r="DY23" i="3"/>
  <c r="EA22" i="3"/>
  <c r="DZ22" i="3"/>
  <c r="DY22" i="3"/>
  <c r="EA21" i="3"/>
  <c r="DZ21" i="3"/>
  <c r="DY21" i="3"/>
  <c r="EA20" i="3"/>
  <c r="DZ20" i="3"/>
  <c r="DY20" i="3"/>
  <c r="EA19" i="3"/>
  <c r="DZ19" i="3"/>
  <c r="DY19" i="3"/>
  <c r="EA18" i="3"/>
  <c r="DZ18" i="3"/>
  <c r="DY18" i="3"/>
  <c r="EA17" i="3"/>
  <c r="DZ17" i="3"/>
  <c r="DY17" i="3"/>
  <c r="EA16" i="3"/>
  <c r="DZ16" i="3"/>
  <c r="DY16" i="3"/>
  <c r="EA15" i="3"/>
  <c r="DZ15" i="3"/>
  <c r="DY15" i="3"/>
  <c r="EA14" i="3"/>
  <c r="DZ14" i="3"/>
  <c r="DY14" i="3"/>
  <c r="EA11" i="3"/>
  <c r="DZ11" i="3"/>
  <c r="DY11" i="3"/>
  <c r="EA10" i="3"/>
  <c r="DZ10" i="3"/>
  <c r="DY10" i="3"/>
  <c r="EA9" i="3"/>
  <c r="DZ9" i="3"/>
  <c r="DY9" i="3"/>
  <c r="EA8" i="3"/>
  <c r="DZ8" i="3"/>
  <c r="DY8" i="3"/>
  <c r="EA7" i="3"/>
  <c r="DZ7" i="3"/>
  <c r="DY7" i="3"/>
  <c r="EA6" i="3"/>
  <c r="DZ6" i="3"/>
  <c r="DY6" i="3"/>
  <c r="EA5" i="3"/>
  <c r="DZ5" i="3"/>
  <c r="DY5" i="3"/>
  <c r="EA4" i="3"/>
  <c r="CV4" i="2" s="1"/>
  <c r="DZ4" i="3"/>
  <c r="DY4" i="3"/>
  <c r="EA3" i="3"/>
  <c r="DZ3" i="3"/>
  <c r="CV3" i="2" s="1"/>
  <c r="DY3" i="3"/>
  <c r="EA2" i="3"/>
  <c r="DZ2" i="3"/>
  <c r="CU3" i="2" s="1"/>
  <c r="DY2" i="3"/>
  <c r="CV2" i="2" s="1"/>
  <c r="DX70" i="3"/>
  <c r="DW70" i="3"/>
  <c r="DV70" i="3"/>
  <c r="DX69" i="3"/>
  <c r="DW69" i="3"/>
  <c r="DV69" i="3"/>
  <c r="DX68" i="3"/>
  <c r="DW68" i="3"/>
  <c r="DV68" i="3"/>
  <c r="DX67" i="3"/>
  <c r="DW67" i="3"/>
  <c r="DV67" i="3"/>
  <c r="DX66" i="3"/>
  <c r="DW66" i="3"/>
  <c r="DV66" i="3"/>
  <c r="DX65" i="3"/>
  <c r="DW65" i="3"/>
  <c r="DV65" i="3"/>
  <c r="DX64" i="3"/>
  <c r="DW64" i="3"/>
  <c r="DV64" i="3"/>
  <c r="DX63" i="3"/>
  <c r="DW63" i="3"/>
  <c r="DV63" i="3"/>
  <c r="DX62" i="3"/>
  <c r="DW62" i="3"/>
  <c r="DV62" i="3"/>
  <c r="DX61" i="3"/>
  <c r="DW61" i="3"/>
  <c r="DV61" i="3"/>
  <c r="DX58" i="3"/>
  <c r="DW58" i="3"/>
  <c r="DV58" i="3"/>
  <c r="DX57" i="3"/>
  <c r="DW57" i="3"/>
  <c r="DV57" i="3"/>
  <c r="DX56" i="3"/>
  <c r="DW56" i="3"/>
  <c r="DV56" i="3"/>
  <c r="DX55" i="3"/>
  <c r="DW55" i="3"/>
  <c r="DV55" i="3"/>
  <c r="DX54" i="3"/>
  <c r="DW54" i="3"/>
  <c r="DV54" i="3"/>
  <c r="DX53" i="3"/>
  <c r="DW53" i="3"/>
  <c r="DV53" i="3"/>
  <c r="DX52" i="3"/>
  <c r="DW52" i="3"/>
  <c r="DV52" i="3"/>
  <c r="DX51" i="3"/>
  <c r="DW51" i="3"/>
  <c r="DV51" i="3"/>
  <c r="DX47" i="3"/>
  <c r="DW47" i="3"/>
  <c r="DV47" i="3"/>
  <c r="DX46" i="3"/>
  <c r="DW46" i="3"/>
  <c r="DV46" i="3"/>
  <c r="DX45" i="3"/>
  <c r="DW45" i="3"/>
  <c r="DV45" i="3"/>
  <c r="DX44" i="3"/>
  <c r="DW44" i="3"/>
  <c r="DV44" i="3"/>
  <c r="DX43" i="3"/>
  <c r="DW43" i="3"/>
  <c r="DV43" i="3"/>
  <c r="DX42" i="3"/>
  <c r="DW42" i="3"/>
  <c r="DV42" i="3"/>
  <c r="DX41" i="3"/>
  <c r="DW41" i="3"/>
  <c r="DV41" i="3"/>
  <c r="DX40" i="3"/>
  <c r="DW40" i="3"/>
  <c r="DV40" i="3"/>
  <c r="DX39" i="3"/>
  <c r="DW39" i="3"/>
  <c r="DV39" i="3"/>
  <c r="DX38" i="3"/>
  <c r="DW38" i="3"/>
  <c r="DV38" i="3"/>
  <c r="DX35" i="3"/>
  <c r="DW35" i="3"/>
  <c r="DV35" i="3"/>
  <c r="DX34" i="3"/>
  <c r="DW34" i="3"/>
  <c r="DV34" i="3"/>
  <c r="DX33" i="3"/>
  <c r="DW33" i="3"/>
  <c r="DV33" i="3"/>
  <c r="DX32" i="3"/>
  <c r="DW32" i="3"/>
  <c r="DV32" i="3"/>
  <c r="DX31" i="3"/>
  <c r="DW31" i="3"/>
  <c r="DV31" i="3"/>
  <c r="DX30" i="3"/>
  <c r="DW30" i="3"/>
  <c r="DV30" i="3"/>
  <c r="DX29" i="3"/>
  <c r="DW29" i="3"/>
  <c r="DV29" i="3"/>
  <c r="DX28" i="3"/>
  <c r="DW28" i="3"/>
  <c r="DV28" i="3"/>
  <c r="DX27" i="3"/>
  <c r="DW27" i="3"/>
  <c r="DV27" i="3"/>
  <c r="DX26" i="3"/>
  <c r="DW26" i="3"/>
  <c r="DV26" i="3"/>
  <c r="DX24" i="3"/>
  <c r="DW24" i="3"/>
  <c r="DV24" i="3"/>
  <c r="DX23" i="3"/>
  <c r="DW23" i="3"/>
  <c r="DV23" i="3"/>
  <c r="DX22" i="3"/>
  <c r="DW22" i="3"/>
  <c r="DV22" i="3"/>
  <c r="DX21" i="3"/>
  <c r="DW21" i="3"/>
  <c r="DV21" i="3"/>
  <c r="DX20" i="3"/>
  <c r="DW20" i="3"/>
  <c r="DV20" i="3"/>
  <c r="DX19" i="3"/>
  <c r="DW19" i="3"/>
  <c r="DV19" i="3"/>
  <c r="DX18" i="3"/>
  <c r="DW18" i="3"/>
  <c r="DV18" i="3"/>
  <c r="DX17" i="3"/>
  <c r="DW17" i="3"/>
  <c r="DV17" i="3"/>
  <c r="DX16" i="3"/>
  <c r="DW16" i="3"/>
  <c r="DV16" i="3"/>
  <c r="DX15" i="3"/>
  <c r="DW15" i="3"/>
  <c r="DV15" i="3"/>
  <c r="DX14" i="3"/>
  <c r="DW14" i="3"/>
  <c r="DV14" i="3"/>
  <c r="DX12" i="3"/>
  <c r="DW12" i="3"/>
  <c r="DV12" i="3"/>
  <c r="DX11" i="3"/>
  <c r="DW11" i="3"/>
  <c r="DV11" i="3"/>
  <c r="DX10" i="3"/>
  <c r="DW10" i="3"/>
  <c r="DV10" i="3"/>
  <c r="DX9" i="3"/>
  <c r="DW9" i="3"/>
  <c r="DV9" i="3"/>
  <c r="DX8" i="3"/>
  <c r="DW8" i="3"/>
  <c r="DV8" i="3"/>
  <c r="DX7" i="3"/>
  <c r="DW7" i="3"/>
  <c r="DV7" i="3"/>
  <c r="DX6" i="3"/>
  <c r="DW6" i="3"/>
  <c r="DV6" i="3"/>
  <c r="DX5" i="3"/>
  <c r="DW5" i="3"/>
  <c r="DV5" i="3"/>
  <c r="DX4" i="3"/>
  <c r="DW4" i="3"/>
  <c r="DV4" i="3"/>
  <c r="DX3" i="3"/>
  <c r="DW3" i="3"/>
  <c r="CS3" i="2" s="1"/>
  <c r="DV3" i="3"/>
  <c r="DX2" i="3"/>
  <c r="CS4" i="2" s="1"/>
  <c r="DW2" i="3"/>
  <c r="DV2" i="3"/>
  <c r="CS2" i="2" s="1"/>
  <c r="DU70" i="3"/>
  <c r="DT70" i="3"/>
  <c r="DS70" i="3"/>
  <c r="DU69" i="3"/>
  <c r="DT69" i="3"/>
  <c r="DS69" i="3"/>
  <c r="DU68" i="3"/>
  <c r="DT68" i="3"/>
  <c r="DS68" i="3"/>
  <c r="DU67" i="3"/>
  <c r="DT67" i="3"/>
  <c r="DS67" i="3"/>
  <c r="DU66" i="3"/>
  <c r="DT66" i="3"/>
  <c r="DS66" i="3"/>
  <c r="DU65" i="3"/>
  <c r="DT65" i="3"/>
  <c r="DS65" i="3"/>
  <c r="DU64" i="3"/>
  <c r="DT64" i="3"/>
  <c r="DS64" i="3"/>
  <c r="DU63" i="3"/>
  <c r="DT63" i="3"/>
  <c r="DS63" i="3"/>
  <c r="DU62" i="3"/>
  <c r="DT62" i="3"/>
  <c r="DS62" i="3"/>
  <c r="DU61" i="3"/>
  <c r="DT61" i="3"/>
  <c r="DS61" i="3"/>
  <c r="DU57" i="3"/>
  <c r="DT57" i="3"/>
  <c r="DS57" i="3"/>
  <c r="DU56" i="3"/>
  <c r="DT56" i="3"/>
  <c r="DS56" i="3"/>
  <c r="DU55" i="3"/>
  <c r="DT55" i="3"/>
  <c r="DS55" i="3"/>
  <c r="DU54" i="3"/>
  <c r="DT54" i="3"/>
  <c r="DS54" i="3"/>
  <c r="DU53" i="3"/>
  <c r="DT53" i="3"/>
  <c r="DS53" i="3"/>
  <c r="DU52" i="3"/>
  <c r="DT52" i="3"/>
  <c r="DS52" i="3"/>
  <c r="DU51" i="3"/>
  <c r="DT51" i="3"/>
  <c r="DS51" i="3"/>
  <c r="DU47" i="3"/>
  <c r="DT47" i="3"/>
  <c r="DS47" i="3"/>
  <c r="DU46" i="3"/>
  <c r="DT46" i="3"/>
  <c r="DS46" i="3"/>
  <c r="DU45" i="3"/>
  <c r="DT45" i="3"/>
  <c r="DS45" i="3"/>
  <c r="DU44" i="3"/>
  <c r="DT44" i="3"/>
  <c r="DS44" i="3"/>
  <c r="DU43" i="3"/>
  <c r="DT43" i="3"/>
  <c r="DS43" i="3"/>
  <c r="DU42" i="3"/>
  <c r="DT42" i="3"/>
  <c r="DS42" i="3"/>
  <c r="DU41" i="3"/>
  <c r="DT41" i="3"/>
  <c r="DS41" i="3"/>
  <c r="DU40" i="3"/>
  <c r="DT40" i="3"/>
  <c r="DS40" i="3"/>
  <c r="DU39" i="3"/>
  <c r="DT39" i="3"/>
  <c r="DS39" i="3"/>
  <c r="DU38" i="3"/>
  <c r="DT38" i="3"/>
  <c r="DS38" i="3"/>
  <c r="DU35" i="3"/>
  <c r="DT35" i="3"/>
  <c r="DS35" i="3"/>
  <c r="DU34" i="3"/>
  <c r="DT34" i="3"/>
  <c r="DS34" i="3"/>
  <c r="DU33" i="3"/>
  <c r="DT33" i="3"/>
  <c r="DS33" i="3"/>
  <c r="DU32" i="3"/>
  <c r="DT32" i="3"/>
  <c r="DS32" i="3"/>
  <c r="DU31" i="3"/>
  <c r="DT31" i="3"/>
  <c r="DS31" i="3"/>
  <c r="DU30" i="3"/>
  <c r="DT30" i="3"/>
  <c r="DS30" i="3"/>
  <c r="DU29" i="3"/>
  <c r="DT29" i="3"/>
  <c r="DS29" i="3"/>
  <c r="DU28" i="3"/>
  <c r="DT28" i="3"/>
  <c r="DS28" i="3"/>
  <c r="DU27" i="3"/>
  <c r="DT27" i="3"/>
  <c r="DS27" i="3"/>
  <c r="DU26" i="3"/>
  <c r="DT26" i="3"/>
  <c r="DS26" i="3"/>
  <c r="DU24" i="3"/>
  <c r="DT24" i="3"/>
  <c r="DS24" i="3"/>
  <c r="DU23" i="3"/>
  <c r="DT23" i="3"/>
  <c r="DS23" i="3"/>
  <c r="DU22" i="3"/>
  <c r="DT22" i="3"/>
  <c r="DS22" i="3"/>
  <c r="DU21" i="3"/>
  <c r="DT21" i="3"/>
  <c r="DS21" i="3"/>
  <c r="DU20" i="3"/>
  <c r="DT20" i="3"/>
  <c r="DS20" i="3"/>
  <c r="DU19" i="3"/>
  <c r="DT19" i="3"/>
  <c r="DS19" i="3"/>
  <c r="DU18" i="3"/>
  <c r="DT18" i="3"/>
  <c r="DS18" i="3"/>
  <c r="DU17" i="3"/>
  <c r="DT17" i="3"/>
  <c r="DS17" i="3"/>
  <c r="DU16" i="3"/>
  <c r="DT16" i="3"/>
  <c r="DS16" i="3"/>
  <c r="DU15" i="3"/>
  <c r="DT15" i="3"/>
  <c r="DS15" i="3"/>
  <c r="DU14" i="3"/>
  <c r="DT14" i="3"/>
  <c r="DS14" i="3"/>
  <c r="DU12" i="3"/>
  <c r="DT12" i="3"/>
  <c r="DS12" i="3"/>
  <c r="DU11" i="3"/>
  <c r="DT11" i="3"/>
  <c r="DS11" i="3"/>
  <c r="DU10" i="3"/>
  <c r="DT10" i="3"/>
  <c r="DS10" i="3"/>
  <c r="DU9" i="3"/>
  <c r="DT9" i="3"/>
  <c r="DS9" i="3"/>
  <c r="DU8" i="3"/>
  <c r="DT8" i="3"/>
  <c r="DS8" i="3"/>
  <c r="DU7" i="3"/>
  <c r="DT7" i="3"/>
  <c r="DS7" i="3"/>
  <c r="DU6" i="3"/>
  <c r="DT6" i="3"/>
  <c r="DS6" i="3"/>
  <c r="DU5" i="3"/>
  <c r="DT5" i="3"/>
  <c r="DS5" i="3"/>
  <c r="DU4" i="3"/>
  <c r="DT4" i="3"/>
  <c r="DS4" i="3"/>
  <c r="DU3" i="3"/>
  <c r="DT3" i="3"/>
  <c r="CP3" i="2" s="1"/>
  <c r="DS3" i="3"/>
  <c r="DU2" i="3"/>
  <c r="CP4" i="2" s="1"/>
  <c r="DT2" i="3"/>
  <c r="CO3" i="2" s="1"/>
  <c r="DS2" i="3"/>
  <c r="CP2" i="2" s="1"/>
  <c r="DR70" i="3"/>
  <c r="DQ70" i="3"/>
  <c r="DP70" i="3"/>
  <c r="DR69" i="3"/>
  <c r="DQ69" i="3"/>
  <c r="DP69" i="3"/>
  <c r="DR68" i="3"/>
  <c r="DQ68" i="3"/>
  <c r="DP68" i="3"/>
  <c r="DR67" i="3"/>
  <c r="DQ67" i="3"/>
  <c r="DP67" i="3"/>
  <c r="DR66" i="3"/>
  <c r="DQ66" i="3"/>
  <c r="DP66" i="3"/>
  <c r="DR65" i="3"/>
  <c r="DQ65" i="3"/>
  <c r="DP65" i="3"/>
  <c r="DR64" i="3"/>
  <c r="DQ64" i="3"/>
  <c r="DP64" i="3"/>
  <c r="DR63" i="3"/>
  <c r="DQ63" i="3"/>
  <c r="DP63" i="3"/>
  <c r="DR62" i="3"/>
  <c r="DQ62" i="3"/>
  <c r="DP62" i="3"/>
  <c r="DR61" i="3"/>
  <c r="DQ61" i="3"/>
  <c r="DP61" i="3"/>
  <c r="DR58" i="3"/>
  <c r="DQ58" i="3"/>
  <c r="DP58" i="3"/>
  <c r="DR57" i="3"/>
  <c r="DQ57" i="3"/>
  <c r="DP57" i="3"/>
  <c r="DR56" i="3"/>
  <c r="DQ56" i="3"/>
  <c r="DP56" i="3"/>
  <c r="DR55" i="3"/>
  <c r="DQ55" i="3"/>
  <c r="DP55" i="3"/>
  <c r="DR54" i="3"/>
  <c r="DQ54" i="3"/>
  <c r="DP54" i="3"/>
  <c r="DR53" i="3"/>
  <c r="DQ53" i="3"/>
  <c r="DP53" i="3"/>
  <c r="DR52" i="3"/>
  <c r="DQ52" i="3"/>
  <c r="DP52" i="3"/>
  <c r="DR51" i="3"/>
  <c r="DQ51" i="3"/>
  <c r="DP51" i="3"/>
  <c r="DR48" i="3"/>
  <c r="DQ48" i="3"/>
  <c r="DP48" i="3"/>
  <c r="DR47" i="3"/>
  <c r="DQ47" i="3"/>
  <c r="DP47" i="3"/>
  <c r="DR46" i="3"/>
  <c r="DQ46" i="3"/>
  <c r="DP46" i="3"/>
  <c r="DR45" i="3"/>
  <c r="DQ45" i="3"/>
  <c r="DP45" i="3"/>
  <c r="DR44" i="3"/>
  <c r="DQ44" i="3"/>
  <c r="DP44" i="3"/>
  <c r="DR43" i="3"/>
  <c r="DQ43" i="3"/>
  <c r="DP43" i="3"/>
  <c r="DR42" i="3"/>
  <c r="DQ42" i="3"/>
  <c r="DP42" i="3"/>
  <c r="DR41" i="3"/>
  <c r="DQ41" i="3"/>
  <c r="DP41" i="3"/>
  <c r="DR40" i="3"/>
  <c r="DQ40" i="3"/>
  <c r="DP40" i="3"/>
  <c r="DR39" i="3"/>
  <c r="DQ39" i="3"/>
  <c r="DP39" i="3"/>
  <c r="DR38" i="3"/>
  <c r="DQ38" i="3"/>
  <c r="DP38" i="3"/>
  <c r="DR35" i="3"/>
  <c r="DQ35" i="3"/>
  <c r="DP35" i="3"/>
  <c r="DR34" i="3"/>
  <c r="DQ34" i="3"/>
  <c r="DP34" i="3"/>
  <c r="DR33" i="3"/>
  <c r="DQ33" i="3"/>
  <c r="DP33" i="3"/>
  <c r="DR32" i="3"/>
  <c r="DQ32" i="3"/>
  <c r="DP32" i="3"/>
  <c r="DR31" i="3"/>
  <c r="DQ31" i="3"/>
  <c r="DP31" i="3"/>
  <c r="DR30" i="3"/>
  <c r="DQ30" i="3"/>
  <c r="DP30" i="3"/>
  <c r="DR29" i="3"/>
  <c r="DQ29" i="3"/>
  <c r="DP29" i="3"/>
  <c r="DR28" i="3"/>
  <c r="DQ28" i="3"/>
  <c r="DP28" i="3"/>
  <c r="DR27" i="3"/>
  <c r="DQ27" i="3"/>
  <c r="DP27" i="3"/>
  <c r="DR26" i="3"/>
  <c r="DQ26" i="3"/>
  <c r="DP26" i="3"/>
  <c r="DR23" i="3"/>
  <c r="DQ23" i="3"/>
  <c r="DP23" i="3"/>
  <c r="DR22" i="3"/>
  <c r="DQ22" i="3"/>
  <c r="DP22" i="3"/>
  <c r="DR21" i="3"/>
  <c r="DQ21" i="3"/>
  <c r="DP21" i="3"/>
  <c r="DR20" i="3"/>
  <c r="DQ20" i="3"/>
  <c r="DP20" i="3"/>
  <c r="DR19" i="3"/>
  <c r="DQ19" i="3"/>
  <c r="DP19" i="3"/>
  <c r="DR18" i="3"/>
  <c r="DQ18" i="3"/>
  <c r="DP18" i="3"/>
  <c r="DR17" i="3"/>
  <c r="DQ17" i="3"/>
  <c r="DP17" i="3"/>
  <c r="DR16" i="3"/>
  <c r="DQ16" i="3"/>
  <c r="DP16" i="3"/>
  <c r="DR15" i="3"/>
  <c r="DQ15" i="3"/>
  <c r="DP15" i="3"/>
  <c r="DR14" i="3"/>
  <c r="DQ14" i="3"/>
  <c r="DP14" i="3"/>
  <c r="DR11" i="3"/>
  <c r="DQ11" i="3"/>
  <c r="DP11" i="3"/>
  <c r="DR10" i="3"/>
  <c r="DQ10" i="3"/>
  <c r="DP10" i="3"/>
  <c r="DR9" i="3"/>
  <c r="DQ9" i="3"/>
  <c r="DP9" i="3"/>
  <c r="DR8" i="3"/>
  <c r="DQ8" i="3"/>
  <c r="DP8" i="3"/>
  <c r="DR7" i="3"/>
  <c r="DQ7" i="3"/>
  <c r="DP7" i="3"/>
  <c r="DR6" i="3"/>
  <c r="DQ6" i="3"/>
  <c r="DP6" i="3"/>
  <c r="DR5" i="3"/>
  <c r="DQ5" i="3"/>
  <c r="DP5" i="3"/>
  <c r="DR4" i="3"/>
  <c r="DQ4" i="3"/>
  <c r="DP4" i="3"/>
  <c r="DR3" i="3"/>
  <c r="DQ3" i="3"/>
  <c r="DP3" i="3"/>
  <c r="DR2" i="3"/>
  <c r="CM4" i="2" s="1"/>
  <c r="DQ2" i="3"/>
  <c r="CM3" i="2" s="1"/>
  <c r="DP2" i="3"/>
  <c r="CM2" i="2" s="1"/>
  <c r="DN69" i="3"/>
  <c r="DM69" i="3"/>
  <c r="DL69" i="3"/>
  <c r="DN68" i="3"/>
  <c r="DM68" i="3"/>
  <c r="DL68" i="3"/>
  <c r="DN67" i="3"/>
  <c r="DM67" i="3"/>
  <c r="DL67" i="3"/>
  <c r="DN66" i="3"/>
  <c r="DM66" i="3"/>
  <c r="DL66" i="3"/>
  <c r="DN65" i="3"/>
  <c r="DM65" i="3"/>
  <c r="DL65" i="3"/>
  <c r="DN64" i="3"/>
  <c r="DM64" i="3"/>
  <c r="DL64" i="3"/>
  <c r="DN63" i="3"/>
  <c r="DM63" i="3"/>
  <c r="DL63" i="3"/>
  <c r="DN62" i="3"/>
  <c r="DM62" i="3"/>
  <c r="DL62" i="3"/>
  <c r="DN61" i="3"/>
  <c r="DM61" i="3"/>
  <c r="DL61" i="3"/>
  <c r="DN56" i="3"/>
  <c r="DM56" i="3"/>
  <c r="DL56" i="3"/>
  <c r="DN55" i="3"/>
  <c r="DM55" i="3"/>
  <c r="DL55" i="3"/>
  <c r="DN54" i="3"/>
  <c r="DM54" i="3"/>
  <c r="DL54" i="3"/>
  <c r="DN53" i="3"/>
  <c r="DM53" i="3"/>
  <c r="DL53" i="3"/>
  <c r="DN52" i="3"/>
  <c r="DM52" i="3"/>
  <c r="DL52" i="3"/>
  <c r="DN51" i="3"/>
  <c r="DM51" i="3"/>
  <c r="DL51" i="3"/>
  <c r="DN47" i="3"/>
  <c r="DM47" i="3"/>
  <c r="DL47" i="3"/>
  <c r="DN46" i="3"/>
  <c r="DM46" i="3"/>
  <c r="DL46" i="3"/>
  <c r="DN45" i="3"/>
  <c r="DM45" i="3"/>
  <c r="DL45" i="3"/>
  <c r="DN44" i="3"/>
  <c r="DM44" i="3"/>
  <c r="DL44" i="3"/>
  <c r="DN43" i="3"/>
  <c r="DM43" i="3"/>
  <c r="DL43" i="3"/>
  <c r="DN42" i="3"/>
  <c r="DM42" i="3"/>
  <c r="DL42" i="3"/>
  <c r="DN41" i="3"/>
  <c r="DM41" i="3"/>
  <c r="DL41" i="3"/>
  <c r="DN40" i="3"/>
  <c r="DM40" i="3"/>
  <c r="DL40" i="3"/>
  <c r="DN39" i="3"/>
  <c r="DM39" i="3"/>
  <c r="DL39" i="3"/>
  <c r="DN38" i="3"/>
  <c r="DM38" i="3"/>
  <c r="DL38" i="3"/>
  <c r="DN34" i="3"/>
  <c r="DM34" i="3"/>
  <c r="DL34" i="3"/>
  <c r="DN33" i="3"/>
  <c r="DM33" i="3"/>
  <c r="DL33" i="3"/>
  <c r="DN32" i="3"/>
  <c r="DM32" i="3"/>
  <c r="DL32" i="3"/>
  <c r="DN31" i="3"/>
  <c r="DM31" i="3"/>
  <c r="DL31" i="3"/>
  <c r="DN30" i="3"/>
  <c r="DM30" i="3"/>
  <c r="DL30" i="3"/>
  <c r="DN29" i="3"/>
  <c r="DM29" i="3"/>
  <c r="DL29" i="3"/>
  <c r="DN28" i="3"/>
  <c r="DM28" i="3"/>
  <c r="DL28" i="3"/>
  <c r="DN27" i="3"/>
  <c r="DM27" i="3"/>
  <c r="DL27" i="3"/>
  <c r="DN26" i="3"/>
  <c r="DM26" i="3"/>
  <c r="DL26" i="3"/>
  <c r="DN22" i="3"/>
  <c r="DM22" i="3"/>
  <c r="DL22" i="3"/>
  <c r="DN21" i="3"/>
  <c r="DM21" i="3"/>
  <c r="DL21" i="3"/>
  <c r="DN20" i="3"/>
  <c r="DM20" i="3"/>
  <c r="DL20" i="3"/>
  <c r="DN19" i="3"/>
  <c r="DM19" i="3"/>
  <c r="DL19" i="3"/>
  <c r="DN18" i="3"/>
  <c r="DM18" i="3"/>
  <c r="DL18" i="3"/>
  <c r="DN17" i="3"/>
  <c r="DM17" i="3"/>
  <c r="DL17" i="3"/>
  <c r="DN16" i="3"/>
  <c r="DM16" i="3"/>
  <c r="DL16" i="3"/>
  <c r="DN15" i="3"/>
  <c r="DM15" i="3"/>
  <c r="DL15" i="3"/>
  <c r="DN14" i="3"/>
  <c r="DM14" i="3"/>
  <c r="DL14" i="3"/>
  <c r="DN10" i="3"/>
  <c r="DM10" i="3"/>
  <c r="DL10" i="3"/>
  <c r="DN9" i="3"/>
  <c r="DM9" i="3"/>
  <c r="DL9" i="3"/>
  <c r="DN8" i="3"/>
  <c r="DM8" i="3"/>
  <c r="DL8" i="3"/>
  <c r="DN7" i="3"/>
  <c r="DM7" i="3"/>
  <c r="DL7" i="3"/>
  <c r="DN6" i="3"/>
  <c r="DM6" i="3"/>
  <c r="DL6" i="3"/>
  <c r="DN5" i="3"/>
  <c r="DM5" i="3"/>
  <c r="DL5" i="3"/>
  <c r="DN4" i="3"/>
  <c r="DM4" i="3"/>
  <c r="DL4" i="3"/>
  <c r="DN3" i="3"/>
  <c r="DM3" i="3"/>
  <c r="DL3" i="3"/>
  <c r="DN2" i="3"/>
  <c r="CH4" i="2" s="1"/>
  <c r="DM2" i="3"/>
  <c r="CI3" i="2" s="1"/>
  <c r="DL2" i="3"/>
  <c r="CH2" i="2" s="1"/>
  <c r="DK70" i="3"/>
  <c r="DJ70" i="3"/>
  <c r="DI70" i="3"/>
  <c r="DK69" i="3"/>
  <c r="DJ69" i="3"/>
  <c r="DI69" i="3"/>
  <c r="DK68" i="3"/>
  <c r="DJ68" i="3"/>
  <c r="DI68" i="3"/>
  <c r="DK67" i="3"/>
  <c r="DJ67" i="3"/>
  <c r="DI67" i="3"/>
  <c r="DK66" i="3"/>
  <c r="DJ66" i="3"/>
  <c r="DI66" i="3"/>
  <c r="DK65" i="3"/>
  <c r="DJ65" i="3"/>
  <c r="DI65" i="3"/>
  <c r="DK64" i="3"/>
  <c r="DJ64" i="3"/>
  <c r="DI64" i="3"/>
  <c r="DK63" i="3"/>
  <c r="DJ63" i="3"/>
  <c r="DI63" i="3"/>
  <c r="DK62" i="3"/>
  <c r="DJ62" i="3"/>
  <c r="DI62" i="3"/>
  <c r="DK61" i="3"/>
  <c r="DJ61" i="3"/>
  <c r="DI61" i="3"/>
  <c r="DK58" i="3"/>
  <c r="DJ58" i="3"/>
  <c r="DI58" i="3"/>
  <c r="DK57" i="3"/>
  <c r="DJ57" i="3"/>
  <c r="DI57" i="3"/>
  <c r="DK56" i="3"/>
  <c r="DJ56" i="3"/>
  <c r="DI56" i="3"/>
  <c r="DK55" i="3"/>
  <c r="DJ55" i="3"/>
  <c r="DI55" i="3"/>
  <c r="DK54" i="3"/>
  <c r="DJ54" i="3"/>
  <c r="DI54" i="3"/>
  <c r="DK53" i="3"/>
  <c r="DJ53" i="3"/>
  <c r="DI53" i="3"/>
  <c r="DK52" i="3"/>
  <c r="DJ52" i="3"/>
  <c r="DI52" i="3"/>
  <c r="DK51" i="3"/>
  <c r="DJ51" i="3"/>
  <c r="DI51" i="3"/>
  <c r="DK47" i="3"/>
  <c r="DJ47" i="3"/>
  <c r="DI47" i="3"/>
  <c r="DK46" i="3"/>
  <c r="DJ46" i="3"/>
  <c r="DI46" i="3"/>
  <c r="DK45" i="3"/>
  <c r="DJ45" i="3"/>
  <c r="DI45" i="3"/>
  <c r="DK44" i="3"/>
  <c r="DJ44" i="3"/>
  <c r="DI44" i="3"/>
  <c r="DK43" i="3"/>
  <c r="DJ43" i="3"/>
  <c r="DI43" i="3"/>
  <c r="DK42" i="3"/>
  <c r="DJ42" i="3"/>
  <c r="DI42" i="3"/>
  <c r="DK41" i="3"/>
  <c r="DJ41" i="3"/>
  <c r="DI41" i="3"/>
  <c r="DK40" i="3"/>
  <c r="DJ40" i="3"/>
  <c r="DI40" i="3"/>
  <c r="DK39" i="3"/>
  <c r="DJ39" i="3"/>
  <c r="DI39" i="3"/>
  <c r="DK38" i="3"/>
  <c r="DJ38" i="3"/>
  <c r="DI38" i="3"/>
  <c r="DK34" i="3"/>
  <c r="DJ34" i="3"/>
  <c r="DI34" i="3"/>
  <c r="DK33" i="3"/>
  <c r="DJ33" i="3"/>
  <c r="DI33" i="3"/>
  <c r="DK32" i="3"/>
  <c r="DJ32" i="3"/>
  <c r="DI32" i="3"/>
  <c r="DK31" i="3"/>
  <c r="DJ31" i="3"/>
  <c r="DI31" i="3"/>
  <c r="DK30" i="3"/>
  <c r="DJ30" i="3"/>
  <c r="DI30" i="3"/>
  <c r="DK29" i="3"/>
  <c r="DJ29" i="3"/>
  <c r="DI29" i="3"/>
  <c r="DK28" i="3"/>
  <c r="DJ28" i="3"/>
  <c r="DI28" i="3"/>
  <c r="DK27" i="3"/>
  <c r="DJ27" i="3"/>
  <c r="DI27" i="3"/>
  <c r="DK26" i="3"/>
  <c r="DJ26" i="3"/>
  <c r="DI26" i="3"/>
  <c r="DK23" i="3"/>
  <c r="DJ23" i="3"/>
  <c r="DI23" i="3"/>
  <c r="DK22" i="3"/>
  <c r="DJ22" i="3"/>
  <c r="DI22" i="3"/>
  <c r="DK21" i="3"/>
  <c r="DJ21" i="3"/>
  <c r="DI21" i="3"/>
  <c r="DK20" i="3"/>
  <c r="DJ20" i="3"/>
  <c r="DI20" i="3"/>
  <c r="DK19" i="3"/>
  <c r="DJ19" i="3"/>
  <c r="DI19" i="3"/>
  <c r="CF2" i="2" s="1"/>
  <c r="DK18" i="3"/>
  <c r="DJ18" i="3"/>
  <c r="DI18" i="3"/>
  <c r="DK17" i="3"/>
  <c r="DJ17" i="3"/>
  <c r="DI17" i="3"/>
  <c r="DK16" i="3"/>
  <c r="DJ16" i="3"/>
  <c r="DI16" i="3"/>
  <c r="DK15" i="3"/>
  <c r="DJ15" i="3"/>
  <c r="DI15" i="3"/>
  <c r="DK14" i="3"/>
  <c r="DJ14" i="3"/>
  <c r="DI14" i="3"/>
  <c r="DK11" i="3"/>
  <c r="CF4" i="2" s="1"/>
  <c r="DJ11" i="3"/>
  <c r="DI11" i="3"/>
  <c r="DK10" i="3"/>
  <c r="DJ10" i="3"/>
  <c r="DI10" i="3"/>
  <c r="DK9" i="3"/>
  <c r="DJ9" i="3"/>
  <c r="DI9" i="3"/>
  <c r="DK8" i="3"/>
  <c r="DJ8" i="3"/>
  <c r="DI8" i="3"/>
  <c r="DK7" i="3"/>
  <c r="DJ7" i="3"/>
  <c r="DI7" i="3"/>
  <c r="DK6" i="3"/>
  <c r="DJ6" i="3"/>
  <c r="DI6" i="3"/>
  <c r="CE2" i="2" s="1"/>
  <c r="DK5" i="3"/>
  <c r="CE4" i="2" s="1"/>
  <c r="DJ5" i="3"/>
  <c r="DI5" i="3"/>
  <c r="DK4" i="3"/>
  <c r="DJ4" i="3"/>
  <c r="DI4" i="3"/>
  <c r="DK3" i="3"/>
  <c r="DJ3" i="3"/>
  <c r="DI3" i="3"/>
  <c r="DK2" i="3"/>
  <c r="DJ2" i="3"/>
  <c r="CF3" i="2" s="1"/>
  <c r="DI2" i="3"/>
  <c r="DH70" i="3"/>
  <c r="DG70" i="3"/>
  <c r="DF70" i="3"/>
  <c r="DH69" i="3"/>
  <c r="DG69" i="3"/>
  <c r="DF69" i="3"/>
  <c r="DH68" i="3"/>
  <c r="DG68" i="3"/>
  <c r="DF68" i="3"/>
  <c r="DH67" i="3"/>
  <c r="DG67" i="3"/>
  <c r="DF67" i="3"/>
  <c r="DH66" i="3"/>
  <c r="DG66" i="3"/>
  <c r="DF66" i="3"/>
  <c r="DH65" i="3"/>
  <c r="DG65" i="3"/>
  <c r="DF65" i="3"/>
  <c r="DH64" i="3"/>
  <c r="DG64" i="3"/>
  <c r="DF64" i="3"/>
  <c r="DH63" i="3"/>
  <c r="DG63" i="3"/>
  <c r="DF63" i="3"/>
  <c r="DH62" i="3"/>
  <c r="DG62" i="3"/>
  <c r="DF62" i="3"/>
  <c r="DH61" i="3"/>
  <c r="DG61" i="3"/>
  <c r="DF61" i="3"/>
  <c r="DH57" i="3"/>
  <c r="DG57" i="3"/>
  <c r="DF57" i="3"/>
  <c r="DH56" i="3"/>
  <c r="DG56" i="3"/>
  <c r="DF56" i="3"/>
  <c r="DH55" i="3"/>
  <c r="DG55" i="3"/>
  <c r="DF55" i="3"/>
  <c r="DH54" i="3"/>
  <c r="DG54" i="3"/>
  <c r="DF54" i="3"/>
  <c r="DH53" i="3"/>
  <c r="DG53" i="3"/>
  <c r="DF53" i="3"/>
  <c r="DH52" i="3"/>
  <c r="DG52" i="3"/>
  <c r="DF52" i="3"/>
  <c r="DH51" i="3"/>
  <c r="DG51" i="3"/>
  <c r="DF51" i="3"/>
  <c r="DH46" i="3"/>
  <c r="DG46" i="3"/>
  <c r="DF46" i="3"/>
  <c r="DH45" i="3"/>
  <c r="DG45" i="3"/>
  <c r="DF45" i="3"/>
  <c r="DH44" i="3"/>
  <c r="DG44" i="3"/>
  <c r="DF44" i="3"/>
  <c r="DH43" i="3"/>
  <c r="DG43" i="3"/>
  <c r="DF43" i="3"/>
  <c r="DH42" i="3"/>
  <c r="DG42" i="3"/>
  <c r="DF42" i="3"/>
  <c r="DH41" i="3"/>
  <c r="DG41" i="3"/>
  <c r="DF41" i="3"/>
  <c r="DH40" i="3"/>
  <c r="DG40" i="3"/>
  <c r="DF40" i="3"/>
  <c r="DH39" i="3"/>
  <c r="DG39" i="3"/>
  <c r="DF39" i="3"/>
  <c r="DH38" i="3"/>
  <c r="DG38" i="3"/>
  <c r="DF38" i="3"/>
  <c r="DH35" i="3"/>
  <c r="DG35" i="3"/>
  <c r="DF35" i="3"/>
  <c r="DH34" i="3"/>
  <c r="DG34" i="3"/>
  <c r="DF34" i="3"/>
  <c r="DH33" i="3"/>
  <c r="DG33" i="3"/>
  <c r="DF33" i="3"/>
  <c r="DH32" i="3"/>
  <c r="DG32" i="3"/>
  <c r="DF32" i="3"/>
  <c r="DH31" i="3"/>
  <c r="DG31" i="3"/>
  <c r="DF31" i="3"/>
  <c r="DH30" i="3"/>
  <c r="DG30" i="3"/>
  <c r="DF30" i="3"/>
  <c r="DH29" i="3"/>
  <c r="DG29" i="3"/>
  <c r="DF29" i="3"/>
  <c r="DH28" i="3"/>
  <c r="DG28" i="3"/>
  <c r="DF28" i="3"/>
  <c r="DH27" i="3"/>
  <c r="DG27" i="3"/>
  <c r="DF27" i="3"/>
  <c r="DH26" i="3"/>
  <c r="DG26" i="3"/>
  <c r="DF26" i="3"/>
  <c r="DH23" i="3"/>
  <c r="DG23" i="3"/>
  <c r="DF23" i="3"/>
  <c r="DH22" i="3"/>
  <c r="DG22" i="3"/>
  <c r="DF22" i="3"/>
  <c r="DH21" i="3"/>
  <c r="DG21" i="3"/>
  <c r="DF21" i="3"/>
  <c r="DH20" i="3"/>
  <c r="DG20" i="3"/>
  <c r="DF20" i="3"/>
  <c r="DH19" i="3"/>
  <c r="DG19" i="3"/>
  <c r="DF19" i="3"/>
  <c r="DH18" i="3"/>
  <c r="DG18" i="3"/>
  <c r="DF18" i="3"/>
  <c r="DH17" i="3"/>
  <c r="DG17" i="3"/>
  <c r="DF17" i="3"/>
  <c r="DH16" i="3"/>
  <c r="DG16" i="3"/>
  <c r="DF16" i="3"/>
  <c r="DH15" i="3"/>
  <c r="DG15" i="3"/>
  <c r="DF15" i="3"/>
  <c r="DH14" i="3"/>
  <c r="DG14" i="3"/>
  <c r="DF14" i="3"/>
  <c r="DH11" i="3"/>
  <c r="DG11" i="3"/>
  <c r="DF11" i="3"/>
  <c r="DH10" i="3"/>
  <c r="DG10" i="3"/>
  <c r="DF10" i="3"/>
  <c r="DH9" i="3"/>
  <c r="DG9" i="3"/>
  <c r="DF9" i="3"/>
  <c r="DH8" i="3"/>
  <c r="DG8" i="3"/>
  <c r="DF8" i="3"/>
  <c r="DH7" i="3"/>
  <c r="DG7" i="3"/>
  <c r="DF7" i="3"/>
  <c r="DH6" i="3"/>
  <c r="DG6" i="3"/>
  <c r="DF6" i="3"/>
  <c r="DH5" i="3"/>
  <c r="DG5" i="3"/>
  <c r="DF5" i="3"/>
  <c r="DH4" i="3"/>
  <c r="DG4" i="3"/>
  <c r="DF4" i="3"/>
  <c r="DH3" i="3"/>
  <c r="CC4" i="2" s="1"/>
  <c r="DG3" i="3"/>
  <c r="DF3" i="3"/>
  <c r="CC2" i="2" s="1"/>
  <c r="DH2" i="3"/>
  <c r="CB4" i="2" s="1"/>
  <c r="DG2" i="3"/>
  <c r="CC3" i="2" s="1"/>
  <c r="DF2" i="3"/>
  <c r="CB2" i="2" s="1"/>
  <c r="DE69" i="3"/>
  <c r="DD69" i="3"/>
  <c r="DC69" i="3"/>
  <c r="DE68" i="3"/>
  <c r="DD68" i="3"/>
  <c r="DC68" i="3"/>
  <c r="DE67" i="3"/>
  <c r="DD67" i="3"/>
  <c r="DC67" i="3"/>
  <c r="DE66" i="3"/>
  <c r="DD66" i="3"/>
  <c r="DC66" i="3"/>
  <c r="DE65" i="3"/>
  <c r="DD65" i="3"/>
  <c r="DC65" i="3"/>
  <c r="DE64" i="3"/>
  <c r="DD64" i="3"/>
  <c r="DC64" i="3"/>
  <c r="DE63" i="3"/>
  <c r="DD63" i="3"/>
  <c r="DC63" i="3"/>
  <c r="DE62" i="3"/>
  <c r="DD62" i="3"/>
  <c r="DC62" i="3"/>
  <c r="DE61" i="3"/>
  <c r="DD61" i="3"/>
  <c r="DC61" i="3"/>
  <c r="DE57" i="3"/>
  <c r="DD57" i="3"/>
  <c r="DC57" i="3"/>
  <c r="DE56" i="3"/>
  <c r="DD56" i="3"/>
  <c r="DC56" i="3"/>
  <c r="DE55" i="3"/>
  <c r="DD55" i="3"/>
  <c r="DC55" i="3"/>
  <c r="DE54" i="3"/>
  <c r="DD54" i="3"/>
  <c r="DC54" i="3"/>
  <c r="DE53" i="3"/>
  <c r="DD53" i="3"/>
  <c r="DC53" i="3"/>
  <c r="DE52" i="3"/>
  <c r="DD52" i="3"/>
  <c r="DC52" i="3"/>
  <c r="DE51" i="3"/>
  <c r="DD51" i="3"/>
  <c r="DC51" i="3"/>
  <c r="DE48" i="3"/>
  <c r="DD48" i="3"/>
  <c r="DC48" i="3"/>
  <c r="DE47" i="3"/>
  <c r="DD47" i="3"/>
  <c r="DC47" i="3"/>
  <c r="DE46" i="3"/>
  <c r="DD46" i="3"/>
  <c r="DC46" i="3"/>
  <c r="DE45" i="3"/>
  <c r="DD45" i="3"/>
  <c r="DC45" i="3"/>
  <c r="DE44" i="3"/>
  <c r="DD44" i="3"/>
  <c r="DC44" i="3"/>
  <c r="DE43" i="3"/>
  <c r="DD43" i="3"/>
  <c r="DC43" i="3"/>
  <c r="DE42" i="3"/>
  <c r="DD42" i="3"/>
  <c r="DC42" i="3"/>
  <c r="DE41" i="3"/>
  <c r="DD41" i="3"/>
  <c r="DC41" i="3"/>
  <c r="DE40" i="3"/>
  <c r="DD40" i="3"/>
  <c r="DC40" i="3"/>
  <c r="DE39" i="3"/>
  <c r="DD39" i="3"/>
  <c r="DC39" i="3"/>
  <c r="DE38" i="3"/>
  <c r="DD38" i="3"/>
  <c r="DC38" i="3"/>
  <c r="DE34" i="3"/>
  <c r="DD34" i="3"/>
  <c r="DC34" i="3"/>
  <c r="DE33" i="3"/>
  <c r="DD33" i="3"/>
  <c r="DC33" i="3"/>
  <c r="DE32" i="3"/>
  <c r="DD32" i="3"/>
  <c r="DC32" i="3"/>
  <c r="DE31" i="3"/>
  <c r="DD31" i="3"/>
  <c r="DC31" i="3"/>
  <c r="DE30" i="3"/>
  <c r="DD30" i="3"/>
  <c r="DC30" i="3"/>
  <c r="DE29" i="3"/>
  <c r="DD29" i="3"/>
  <c r="DC29" i="3"/>
  <c r="DE28" i="3"/>
  <c r="DD28" i="3"/>
  <c r="DC28" i="3"/>
  <c r="DE27" i="3"/>
  <c r="DD27" i="3"/>
  <c r="DC27" i="3"/>
  <c r="DE26" i="3"/>
  <c r="DD26" i="3"/>
  <c r="DC26" i="3"/>
  <c r="DE23" i="3"/>
  <c r="DD23" i="3"/>
  <c r="DC23" i="3"/>
  <c r="DE22" i="3"/>
  <c r="DD22" i="3"/>
  <c r="DC22" i="3"/>
  <c r="DE21" i="3"/>
  <c r="DD21" i="3"/>
  <c r="DC21" i="3"/>
  <c r="DE20" i="3"/>
  <c r="DD20" i="3"/>
  <c r="DC20" i="3"/>
  <c r="DE19" i="3"/>
  <c r="DD19" i="3"/>
  <c r="DC19" i="3"/>
  <c r="DE18" i="3"/>
  <c r="DD18" i="3"/>
  <c r="DC18" i="3"/>
  <c r="DE17" i="3"/>
  <c r="DD17" i="3"/>
  <c r="DC17" i="3"/>
  <c r="DE16" i="3"/>
  <c r="DD16" i="3"/>
  <c r="DC16" i="3"/>
  <c r="DE15" i="3"/>
  <c r="DD15" i="3"/>
  <c r="DC15" i="3"/>
  <c r="DE14" i="3"/>
  <c r="DD14" i="3"/>
  <c r="DC14" i="3"/>
  <c r="DE11" i="3"/>
  <c r="DD11" i="3"/>
  <c r="DC11" i="3"/>
  <c r="DE10" i="3"/>
  <c r="DD10" i="3"/>
  <c r="DC10" i="3"/>
  <c r="DE9" i="3"/>
  <c r="DD9" i="3"/>
  <c r="DC9" i="3"/>
  <c r="DE8" i="3"/>
  <c r="DD8" i="3"/>
  <c r="DC8" i="3"/>
  <c r="DE7" i="3"/>
  <c r="DD7" i="3"/>
  <c r="DC7" i="3"/>
  <c r="DE6" i="3"/>
  <c r="DD6" i="3"/>
  <c r="DC6" i="3"/>
  <c r="DE5" i="3"/>
  <c r="DD5" i="3"/>
  <c r="DC5" i="3"/>
  <c r="DE4" i="3"/>
  <c r="DD4" i="3"/>
  <c r="DC4" i="3"/>
  <c r="DE3" i="3"/>
  <c r="DD3" i="3"/>
  <c r="DC3" i="3"/>
  <c r="DE2" i="3"/>
  <c r="BZ4" i="2" s="1"/>
  <c r="DD2" i="3"/>
  <c r="BZ3" i="2" s="1"/>
  <c r="DC2" i="3"/>
  <c r="BZ2" i="2" s="1"/>
  <c r="BD69" i="3"/>
  <c r="AY69" i="3"/>
  <c r="BD68" i="3"/>
  <c r="AY68" i="3"/>
  <c r="BD67" i="3"/>
  <c r="AY67" i="3"/>
  <c r="BD66" i="3"/>
  <c r="AY66" i="3"/>
  <c r="BD65" i="3"/>
  <c r="AY65" i="3"/>
  <c r="BD64" i="3"/>
  <c r="AY64" i="3"/>
  <c r="BD63" i="3"/>
  <c r="AY63" i="3"/>
  <c r="BD62" i="3"/>
  <c r="AY62" i="3"/>
  <c r="BD61" i="3"/>
  <c r="AY61" i="3"/>
  <c r="BD56" i="3"/>
  <c r="AY56" i="3"/>
  <c r="BD55" i="3"/>
  <c r="AY55" i="3"/>
  <c r="BD54" i="3"/>
  <c r="AY54" i="3"/>
  <c r="BD53" i="3"/>
  <c r="AY53" i="3"/>
  <c r="BD52" i="3"/>
  <c r="AY52" i="3"/>
  <c r="BD51" i="3"/>
  <c r="AY51" i="3"/>
  <c r="BD47" i="3"/>
  <c r="AY47" i="3"/>
  <c r="BD46" i="3"/>
  <c r="AY46" i="3"/>
  <c r="BD45" i="3"/>
  <c r="AY45" i="3"/>
  <c r="BD44" i="3"/>
  <c r="AY44" i="3"/>
  <c r="BD43" i="3"/>
  <c r="AY43" i="3"/>
  <c r="BD42" i="3"/>
  <c r="AY42" i="3"/>
  <c r="BD41" i="3"/>
  <c r="AY41" i="3"/>
  <c r="BD40" i="3"/>
  <c r="AY40" i="3"/>
  <c r="BD39" i="3"/>
  <c r="AY39" i="3"/>
  <c r="BD38" i="3"/>
  <c r="AY38" i="3"/>
  <c r="BD34" i="3"/>
  <c r="AY34" i="3"/>
  <c r="BD33" i="3"/>
  <c r="AY33" i="3"/>
  <c r="BD32" i="3"/>
  <c r="AY32" i="3"/>
  <c r="BD31" i="3"/>
  <c r="AY31" i="3"/>
  <c r="BD30" i="3"/>
  <c r="AY30" i="3"/>
  <c r="BD29" i="3"/>
  <c r="AY29" i="3"/>
  <c r="BD28" i="3"/>
  <c r="AY28" i="3"/>
  <c r="BD27" i="3"/>
  <c r="AY27" i="3"/>
  <c r="BD26" i="3"/>
  <c r="AY26" i="3"/>
  <c r="BD22" i="3"/>
  <c r="AY22" i="3"/>
  <c r="BD21" i="3"/>
  <c r="AY21" i="3"/>
  <c r="BD20" i="3"/>
  <c r="AY20" i="3"/>
  <c r="BD19" i="3"/>
  <c r="AY19" i="3"/>
  <c r="BD18" i="3"/>
  <c r="AY18" i="3"/>
  <c r="BD17" i="3"/>
  <c r="AY17" i="3"/>
  <c r="BD16" i="3"/>
  <c r="AY16" i="3"/>
  <c r="BD15" i="3"/>
  <c r="AY15" i="3"/>
  <c r="BD14" i="3"/>
  <c r="AY14" i="3"/>
  <c r="BD10" i="3"/>
  <c r="AY10" i="3"/>
  <c r="BD9" i="3"/>
  <c r="AY9" i="3"/>
  <c r="BD8" i="3"/>
  <c r="AY8" i="3"/>
  <c r="BD7" i="3"/>
  <c r="AY7" i="3"/>
  <c r="BD6" i="3"/>
  <c r="AY6" i="3"/>
  <c r="BD5" i="3"/>
  <c r="AY5" i="3"/>
  <c r="BD4" i="3"/>
  <c r="AY4" i="3"/>
  <c r="BD3" i="3"/>
  <c r="AY3" i="3"/>
  <c r="BD2" i="3"/>
  <c r="BH11" i="2" s="1"/>
  <c r="AY2" i="3"/>
  <c r="BH10" i="2" s="1"/>
  <c r="BC70" i="3"/>
  <c r="AX70" i="3"/>
  <c r="BC69" i="3"/>
  <c r="AX69" i="3"/>
  <c r="BC68" i="3"/>
  <c r="AX68" i="3"/>
  <c r="BC67" i="3"/>
  <c r="AX67" i="3"/>
  <c r="BC66" i="3"/>
  <c r="AX66" i="3"/>
  <c r="BC65" i="3"/>
  <c r="AX65" i="3"/>
  <c r="BC64" i="3"/>
  <c r="AX64" i="3"/>
  <c r="BC63" i="3"/>
  <c r="AX63" i="3"/>
  <c r="BC62" i="3"/>
  <c r="AX62" i="3"/>
  <c r="BC61" i="3"/>
  <c r="AX61" i="3"/>
  <c r="BC58" i="3"/>
  <c r="AX58" i="3"/>
  <c r="BC57" i="3"/>
  <c r="AX57" i="3"/>
  <c r="BC56" i="3"/>
  <c r="AX56" i="3"/>
  <c r="BC55" i="3"/>
  <c r="AX55" i="3"/>
  <c r="BC54" i="3"/>
  <c r="AX54" i="3"/>
  <c r="BC53" i="3"/>
  <c r="AX53" i="3"/>
  <c r="BC52" i="3"/>
  <c r="AX52" i="3"/>
  <c r="BC51" i="3"/>
  <c r="AX51" i="3"/>
  <c r="BC47" i="3"/>
  <c r="AX47" i="3"/>
  <c r="BC46" i="3"/>
  <c r="AX46" i="3"/>
  <c r="BC45" i="3"/>
  <c r="AX45" i="3"/>
  <c r="BC44" i="3"/>
  <c r="AX44" i="3"/>
  <c r="BC43" i="3"/>
  <c r="AX43" i="3"/>
  <c r="BC42" i="3"/>
  <c r="AX42" i="3"/>
  <c r="BC41" i="3"/>
  <c r="AX41" i="3"/>
  <c r="BC40" i="3"/>
  <c r="AX40" i="3"/>
  <c r="BC39" i="3"/>
  <c r="AX39" i="3"/>
  <c r="BC38" i="3"/>
  <c r="AX38" i="3"/>
  <c r="BC34" i="3"/>
  <c r="AX34" i="3"/>
  <c r="BC33" i="3"/>
  <c r="AX33" i="3"/>
  <c r="BC32" i="3"/>
  <c r="AX32" i="3"/>
  <c r="BC31" i="3"/>
  <c r="AX31" i="3"/>
  <c r="BC30" i="3"/>
  <c r="AX30" i="3"/>
  <c r="BC29" i="3"/>
  <c r="AX29" i="3"/>
  <c r="BC28" i="3"/>
  <c r="AX28" i="3"/>
  <c r="BC27" i="3"/>
  <c r="AX27" i="3"/>
  <c r="BC26" i="3"/>
  <c r="AX26" i="3"/>
  <c r="BC23" i="3"/>
  <c r="AX23" i="3"/>
  <c r="BC22" i="3"/>
  <c r="AX22" i="3"/>
  <c r="BC21" i="3"/>
  <c r="AX21" i="3"/>
  <c r="BC20" i="3"/>
  <c r="AX20" i="3"/>
  <c r="BC19" i="3"/>
  <c r="AX19" i="3"/>
  <c r="BC18" i="3"/>
  <c r="AX18" i="3"/>
  <c r="BC17" i="3"/>
  <c r="AX17" i="3"/>
  <c r="BC16" i="3"/>
  <c r="AX16" i="3"/>
  <c r="BC15" i="3"/>
  <c r="AX15" i="3"/>
  <c r="BC14" i="3"/>
  <c r="AX14" i="3"/>
  <c r="BC11" i="3"/>
  <c r="AX11" i="3"/>
  <c r="BC10" i="3"/>
  <c r="AX10" i="3"/>
  <c r="BC9" i="3"/>
  <c r="AX9" i="3"/>
  <c r="BC8" i="3"/>
  <c r="AX8" i="3"/>
  <c r="BC7" i="3"/>
  <c r="AX7" i="3"/>
  <c r="BC6" i="3"/>
  <c r="AX6" i="3"/>
  <c r="BC5" i="3"/>
  <c r="AX5" i="3"/>
  <c r="BC4" i="3"/>
  <c r="BE11" i="2" s="1"/>
  <c r="AX4" i="3"/>
  <c r="BC3" i="3"/>
  <c r="BF11" i="2" s="1"/>
  <c r="AX3" i="3"/>
  <c r="BC2" i="3"/>
  <c r="AX2" i="3"/>
  <c r="BE10" i="2" s="1"/>
  <c r="BB70" i="3"/>
  <c r="AW70" i="3"/>
  <c r="BB69" i="3"/>
  <c r="AW69" i="3"/>
  <c r="BB68" i="3"/>
  <c r="AW68" i="3"/>
  <c r="BB67" i="3"/>
  <c r="AW67" i="3"/>
  <c r="BB66" i="3"/>
  <c r="AW66" i="3"/>
  <c r="BB65" i="3"/>
  <c r="AW65" i="3"/>
  <c r="BB64" i="3"/>
  <c r="AW64" i="3"/>
  <c r="BB63" i="3"/>
  <c r="AW63" i="3"/>
  <c r="BB62" i="3"/>
  <c r="AW62" i="3"/>
  <c r="BB61" i="3"/>
  <c r="AW61" i="3"/>
  <c r="BB57" i="3"/>
  <c r="AW57" i="3"/>
  <c r="BB56" i="3"/>
  <c r="AW56" i="3"/>
  <c r="BB55" i="3"/>
  <c r="AW55" i="3"/>
  <c r="BB54" i="3"/>
  <c r="AW54" i="3"/>
  <c r="BB53" i="3"/>
  <c r="AW53" i="3"/>
  <c r="BB52" i="3"/>
  <c r="AW52" i="3"/>
  <c r="BB51" i="3"/>
  <c r="AW51" i="3"/>
  <c r="BB46" i="3"/>
  <c r="AW46" i="3"/>
  <c r="BB45" i="3"/>
  <c r="AW45" i="3"/>
  <c r="BB44" i="3"/>
  <c r="AW44" i="3"/>
  <c r="BB43" i="3"/>
  <c r="AW43" i="3"/>
  <c r="BB42" i="3"/>
  <c r="AW42" i="3"/>
  <c r="BB41" i="3"/>
  <c r="AW41" i="3"/>
  <c r="BB40" i="3"/>
  <c r="AW40" i="3"/>
  <c r="BB39" i="3"/>
  <c r="AW39" i="3"/>
  <c r="BB38" i="3"/>
  <c r="AW38" i="3"/>
  <c r="BB35" i="3"/>
  <c r="AW35" i="3"/>
  <c r="BB34" i="3"/>
  <c r="AW34" i="3"/>
  <c r="BB33" i="3"/>
  <c r="AW33" i="3"/>
  <c r="BB32" i="3"/>
  <c r="AW32" i="3"/>
  <c r="BB31" i="3"/>
  <c r="AW31" i="3"/>
  <c r="BB30" i="3"/>
  <c r="AW30" i="3"/>
  <c r="BB29" i="3"/>
  <c r="AW29" i="3"/>
  <c r="BB28" i="3"/>
  <c r="AW28" i="3"/>
  <c r="BB27" i="3"/>
  <c r="AW27" i="3"/>
  <c r="BB26" i="3"/>
  <c r="AW26" i="3"/>
  <c r="BB23" i="3"/>
  <c r="AW23" i="3"/>
  <c r="BB22" i="3"/>
  <c r="AW22" i="3"/>
  <c r="BB21" i="3"/>
  <c r="AW21" i="3"/>
  <c r="BB20" i="3"/>
  <c r="AW20" i="3"/>
  <c r="BB19" i="3"/>
  <c r="AW19" i="3"/>
  <c r="BB18" i="3"/>
  <c r="AW18" i="3"/>
  <c r="BB17" i="3"/>
  <c r="AW17" i="3"/>
  <c r="BB16" i="3"/>
  <c r="AW16" i="3"/>
  <c r="BB15" i="3"/>
  <c r="AW15" i="3"/>
  <c r="BB14" i="3"/>
  <c r="AW14" i="3"/>
  <c r="BB11" i="3"/>
  <c r="AW11" i="3"/>
  <c r="BB10" i="3"/>
  <c r="AW10" i="3"/>
  <c r="BB9" i="3"/>
  <c r="AW9" i="3"/>
  <c r="BB8" i="3"/>
  <c r="AW8" i="3"/>
  <c r="BB7" i="3"/>
  <c r="AW7" i="3"/>
  <c r="BB6" i="3"/>
  <c r="AW6" i="3"/>
  <c r="BB5" i="3"/>
  <c r="BB11" i="2" s="1"/>
  <c r="AW5" i="3"/>
  <c r="BB4" i="3"/>
  <c r="BC11" i="2" s="1"/>
  <c r="AW4" i="3"/>
  <c r="BB3" i="3"/>
  <c r="AW3" i="3"/>
  <c r="BB2" i="3"/>
  <c r="AW2" i="3"/>
  <c r="BB10" i="2" s="1"/>
  <c r="BA69" i="3"/>
  <c r="AV69" i="3"/>
  <c r="BA68" i="3"/>
  <c r="AV68" i="3"/>
  <c r="BA67" i="3"/>
  <c r="AV67" i="3"/>
  <c r="BA66" i="3"/>
  <c r="AV66" i="3"/>
  <c r="BA65" i="3"/>
  <c r="AV65" i="3"/>
  <c r="BA64" i="3"/>
  <c r="AV64" i="3"/>
  <c r="BA63" i="3"/>
  <c r="AV63" i="3"/>
  <c r="BA62" i="3"/>
  <c r="AV62" i="3"/>
  <c r="BA61" i="3"/>
  <c r="AV61" i="3"/>
  <c r="BA57" i="3"/>
  <c r="AV57" i="3"/>
  <c r="BA56" i="3"/>
  <c r="AV56" i="3"/>
  <c r="BA55" i="3"/>
  <c r="AV55" i="3"/>
  <c r="BA54" i="3"/>
  <c r="AV54" i="3"/>
  <c r="BA53" i="3"/>
  <c r="AV53" i="3"/>
  <c r="BA52" i="3"/>
  <c r="AV52" i="3"/>
  <c r="BA51" i="3"/>
  <c r="AV51" i="3"/>
  <c r="BA48" i="3"/>
  <c r="AV48" i="3"/>
  <c r="BA47" i="3"/>
  <c r="AV47" i="3"/>
  <c r="BA46" i="3"/>
  <c r="AV46" i="3"/>
  <c r="BA45" i="3"/>
  <c r="AV45" i="3"/>
  <c r="BA44" i="3"/>
  <c r="AV44" i="3"/>
  <c r="BA43" i="3"/>
  <c r="AV43" i="3"/>
  <c r="BA42" i="3"/>
  <c r="AV42" i="3"/>
  <c r="BA41" i="3"/>
  <c r="AV41" i="3"/>
  <c r="BA40" i="3"/>
  <c r="AV40" i="3"/>
  <c r="BA39" i="3"/>
  <c r="AV39" i="3"/>
  <c r="BA38" i="3"/>
  <c r="AV38" i="3"/>
  <c r="BA34" i="3"/>
  <c r="AV34" i="3"/>
  <c r="BA33" i="3"/>
  <c r="AV33" i="3"/>
  <c r="BA32" i="3"/>
  <c r="AV32" i="3"/>
  <c r="BA31" i="3"/>
  <c r="AV31" i="3"/>
  <c r="BA30" i="3"/>
  <c r="AV30" i="3"/>
  <c r="BA29" i="3"/>
  <c r="AV29" i="3"/>
  <c r="BA28" i="3"/>
  <c r="AV28" i="3"/>
  <c r="BA27" i="3"/>
  <c r="AV27" i="3"/>
  <c r="BA26" i="3"/>
  <c r="AV26" i="3"/>
  <c r="BA23" i="3"/>
  <c r="AV23" i="3"/>
  <c r="BA22" i="3"/>
  <c r="AV22" i="3"/>
  <c r="BA21" i="3"/>
  <c r="AV21" i="3"/>
  <c r="BA20" i="3"/>
  <c r="AV20" i="3"/>
  <c r="BA19" i="3"/>
  <c r="AV19" i="3"/>
  <c r="BA18" i="3"/>
  <c r="AV18" i="3"/>
  <c r="BA17" i="3"/>
  <c r="AV17" i="3"/>
  <c r="BA16" i="3"/>
  <c r="AV16" i="3"/>
  <c r="BA15" i="3"/>
  <c r="AV15" i="3"/>
  <c r="BA14" i="3"/>
  <c r="AV14" i="3"/>
  <c r="BA11" i="3"/>
  <c r="AV11" i="3"/>
  <c r="BA10" i="3"/>
  <c r="AV10" i="3"/>
  <c r="BA9" i="3"/>
  <c r="AV9" i="3"/>
  <c r="BA8" i="3"/>
  <c r="AV8" i="3"/>
  <c r="BA7" i="3"/>
  <c r="AV7" i="3"/>
  <c r="BA6" i="3"/>
  <c r="AV6" i="3"/>
  <c r="BA5" i="3"/>
  <c r="AV5" i="3"/>
  <c r="BA4" i="3"/>
  <c r="AV4" i="3"/>
  <c r="BA3" i="3"/>
  <c r="AV3" i="3"/>
  <c r="BA2" i="3"/>
  <c r="AZ11" i="2" s="1"/>
  <c r="AV2" i="3"/>
  <c r="AY10" i="2" s="1"/>
  <c r="AM69" i="3"/>
  <c r="AM68" i="3"/>
  <c r="AM67" i="3"/>
  <c r="AM66" i="3"/>
  <c r="AM65" i="3"/>
  <c r="AM64" i="3"/>
  <c r="AM63" i="3"/>
  <c r="AM62" i="3"/>
  <c r="AM61" i="3"/>
  <c r="AM56" i="3"/>
  <c r="AM55" i="3"/>
  <c r="AM54" i="3"/>
  <c r="AM53" i="3"/>
  <c r="AM52" i="3"/>
  <c r="AM51" i="3"/>
  <c r="AM47" i="3"/>
  <c r="AM46" i="3"/>
  <c r="AM45" i="3"/>
  <c r="AM44" i="3"/>
  <c r="AM43" i="3"/>
  <c r="AM42" i="3"/>
  <c r="AM41" i="3"/>
  <c r="AM40" i="3"/>
  <c r="AM39" i="3"/>
  <c r="AM38" i="3"/>
  <c r="AM34" i="3"/>
  <c r="AM33" i="3"/>
  <c r="AM32" i="3"/>
  <c r="AM31" i="3"/>
  <c r="AM30" i="3"/>
  <c r="AM29" i="3"/>
  <c r="AM28" i="3"/>
  <c r="AM27" i="3"/>
  <c r="AM26" i="3"/>
  <c r="AM22" i="3"/>
  <c r="AM21" i="3"/>
  <c r="AM20" i="3"/>
  <c r="AM19" i="3"/>
  <c r="AM18" i="3"/>
  <c r="AM17" i="3"/>
  <c r="AM16" i="3"/>
  <c r="AM15" i="3"/>
  <c r="AM14" i="3"/>
  <c r="AM10" i="3"/>
  <c r="AM9" i="3"/>
  <c r="AM8" i="3"/>
  <c r="AM7" i="3"/>
  <c r="AM6" i="3"/>
  <c r="AM5" i="3"/>
  <c r="AM4" i="3"/>
  <c r="AM3" i="3"/>
  <c r="AM2" i="3"/>
  <c r="BI8" i="2" s="1"/>
  <c r="AL70" i="3"/>
  <c r="AL69" i="3"/>
  <c r="AL68" i="3"/>
  <c r="AL67" i="3"/>
  <c r="AL66" i="3"/>
  <c r="AL65" i="3"/>
  <c r="AL64" i="3"/>
  <c r="AL63" i="3"/>
  <c r="AL62" i="3"/>
  <c r="AL61" i="3"/>
  <c r="AL58" i="3"/>
  <c r="AL57" i="3"/>
  <c r="AL56" i="3"/>
  <c r="AL55" i="3"/>
  <c r="AL54" i="3"/>
  <c r="AL53" i="3"/>
  <c r="AL52" i="3"/>
  <c r="AL51" i="3"/>
  <c r="AL47" i="3"/>
  <c r="AL46" i="3"/>
  <c r="AL45" i="3"/>
  <c r="AL44" i="3"/>
  <c r="AL43" i="3"/>
  <c r="AL42" i="3"/>
  <c r="AL41" i="3"/>
  <c r="AL40" i="3"/>
  <c r="AL39" i="3"/>
  <c r="AL38" i="3"/>
  <c r="AL34" i="3"/>
  <c r="AL33" i="3"/>
  <c r="AL32" i="3"/>
  <c r="AL31" i="3"/>
  <c r="AL30" i="3"/>
  <c r="AL29" i="3"/>
  <c r="AL28" i="3"/>
  <c r="AL27" i="3"/>
  <c r="AL26" i="3"/>
  <c r="AL23" i="3"/>
  <c r="AL22" i="3"/>
  <c r="AL21" i="3"/>
  <c r="AL20" i="3"/>
  <c r="AL19" i="3"/>
  <c r="AL18" i="3"/>
  <c r="AL17" i="3"/>
  <c r="AL16" i="3"/>
  <c r="AL15" i="3"/>
  <c r="AL14" i="3"/>
  <c r="AL11" i="3"/>
  <c r="AL10" i="3"/>
  <c r="AL9" i="3"/>
  <c r="AL8" i="3"/>
  <c r="AL7" i="3"/>
  <c r="AL6" i="3"/>
  <c r="AL5" i="3"/>
  <c r="BF8" i="2" s="1"/>
  <c r="AL4" i="3"/>
  <c r="AL3" i="3"/>
  <c r="AL2" i="3"/>
  <c r="BE8" i="2" s="1"/>
  <c r="AK70" i="3"/>
  <c r="AK69" i="3"/>
  <c r="AK68" i="3"/>
  <c r="AK67" i="3"/>
  <c r="AK66" i="3"/>
  <c r="AK65" i="3"/>
  <c r="AK64" i="3"/>
  <c r="AK63" i="3"/>
  <c r="AK62" i="3"/>
  <c r="AK61" i="3"/>
  <c r="AK57" i="3"/>
  <c r="AK56" i="3"/>
  <c r="AK55" i="3"/>
  <c r="AK54" i="3"/>
  <c r="AK53" i="3"/>
  <c r="AK52" i="3"/>
  <c r="AK51" i="3"/>
  <c r="AK46" i="3"/>
  <c r="AK45" i="3"/>
  <c r="AK44" i="3"/>
  <c r="AK43" i="3"/>
  <c r="AK42" i="3"/>
  <c r="AK41" i="3"/>
  <c r="AK40" i="3"/>
  <c r="AK39" i="3"/>
  <c r="AK38" i="3"/>
  <c r="AK35" i="3"/>
  <c r="AK34" i="3"/>
  <c r="AK33" i="3"/>
  <c r="AK32" i="3"/>
  <c r="AK31" i="3"/>
  <c r="AK30" i="3"/>
  <c r="AK29" i="3"/>
  <c r="AK28" i="3"/>
  <c r="AK27" i="3"/>
  <c r="AK26" i="3"/>
  <c r="AK23" i="3"/>
  <c r="AK22" i="3"/>
  <c r="AK21" i="3"/>
  <c r="AK20" i="3"/>
  <c r="AK19" i="3"/>
  <c r="AK18" i="3"/>
  <c r="AK17" i="3"/>
  <c r="AK16" i="3"/>
  <c r="AK15" i="3"/>
  <c r="AK14" i="3"/>
  <c r="AK11" i="3"/>
  <c r="AK10" i="3"/>
  <c r="AK9" i="3"/>
  <c r="AK8" i="3"/>
  <c r="AK7" i="3"/>
  <c r="AK6" i="3"/>
  <c r="AK5" i="3"/>
  <c r="AK4" i="3"/>
  <c r="AK3" i="3"/>
  <c r="AK2" i="3"/>
  <c r="BB8" i="2" s="1"/>
  <c r="AJ69" i="3"/>
  <c r="AJ68" i="3"/>
  <c r="AJ67" i="3"/>
  <c r="AJ66" i="3"/>
  <c r="AJ65" i="3"/>
  <c r="AJ64" i="3"/>
  <c r="AJ63" i="3"/>
  <c r="AJ62" i="3"/>
  <c r="AJ61" i="3"/>
  <c r="AJ57" i="3"/>
  <c r="AJ56" i="3"/>
  <c r="AJ55" i="3"/>
  <c r="AJ54" i="3"/>
  <c r="AJ53" i="3"/>
  <c r="AJ52" i="3"/>
  <c r="AJ51" i="3"/>
  <c r="AJ48" i="3"/>
  <c r="AJ47" i="3"/>
  <c r="AJ46" i="3"/>
  <c r="AJ45" i="3"/>
  <c r="AJ44" i="3"/>
  <c r="AJ43" i="3"/>
  <c r="AJ42" i="3"/>
  <c r="AJ41" i="3"/>
  <c r="AJ40" i="3"/>
  <c r="AJ39" i="3"/>
  <c r="AJ38" i="3"/>
  <c r="AJ34" i="3"/>
  <c r="AJ33" i="3"/>
  <c r="AJ32" i="3"/>
  <c r="AJ31" i="3"/>
  <c r="AJ30" i="3"/>
  <c r="AJ29" i="3"/>
  <c r="AJ28" i="3"/>
  <c r="AJ27" i="3"/>
  <c r="AJ26" i="3"/>
  <c r="AJ23" i="3"/>
  <c r="AJ22" i="3"/>
  <c r="AJ21" i="3"/>
  <c r="AJ20" i="3"/>
  <c r="AJ19" i="3"/>
  <c r="AJ18" i="3"/>
  <c r="AJ17" i="3"/>
  <c r="AJ16" i="3"/>
  <c r="AJ15" i="3"/>
  <c r="AJ14" i="3"/>
  <c r="AJ11" i="3"/>
  <c r="AJ10" i="3"/>
  <c r="AJ9" i="3"/>
  <c r="AJ8" i="3"/>
  <c r="AJ7" i="3"/>
  <c r="AJ6" i="3"/>
  <c r="AJ5" i="3"/>
  <c r="AY8" i="2" s="1"/>
  <c r="AJ4" i="3"/>
  <c r="AJ3" i="3"/>
  <c r="AJ2" i="3"/>
  <c r="X69" i="3"/>
  <c r="X68" i="3"/>
  <c r="X67" i="3"/>
  <c r="X66" i="3"/>
  <c r="X65" i="3"/>
  <c r="X64" i="3"/>
  <c r="X63" i="3"/>
  <c r="X62" i="3"/>
  <c r="X61" i="3"/>
  <c r="X56" i="3"/>
  <c r="X55" i="3"/>
  <c r="X54" i="3"/>
  <c r="X53" i="3"/>
  <c r="X52" i="3"/>
  <c r="X51" i="3"/>
  <c r="X47" i="3"/>
  <c r="X46" i="3"/>
  <c r="X45" i="3"/>
  <c r="X44" i="3"/>
  <c r="X43" i="3"/>
  <c r="X42" i="3"/>
  <c r="X41" i="3"/>
  <c r="X40" i="3"/>
  <c r="X39" i="3"/>
  <c r="X38" i="3"/>
  <c r="X34" i="3"/>
  <c r="X33" i="3"/>
  <c r="X32" i="3"/>
  <c r="X31" i="3"/>
  <c r="X30" i="3"/>
  <c r="X29" i="3"/>
  <c r="X28" i="3"/>
  <c r="X27" i="3"/>
  <c r="X26" i="3"/>
  <c r="X22" i="3"/>
  <c r="X21" i="3"/>
  <c r="X20" i="3"/>
  <c r="X19" i="3"/>
  <c r="X18" i="3"/>
  <c r="X17" i="3"/>
  <c r="X16" i="3"/>
  <c r="X15" i="3"/>
  <c r="X14" i="3"/>
  <c r="X10" i="3"/>
  <c r="X9" i="3"/>
  <c r="X8" i="3"/>
  <c r="X7" i="3"/>
  <c r="X6" i="3"/>
  <c r="BH6" i="2" s="1"/>
  <c r="X5" i="3"/>
  <c r="AH2" i="3" s="1"/>
  <c r="X4" i="3"/>
  <c r="X3" i="3"/>
  <c r="X2" i="3"/>
  <c r="W70" i="3"/>
  <c r="W69" i="3"/>
  <c r="W68" i="3"/>
  <c r="W67" i="3"/>
  <c r="W66" i="3"/>
  <c r="W65" i="3"/>
  <c r="W64" i="3"/>
  <c r="W63" i="3"/>
  <c r="W62" i="3"/>
  <c r="W61" i="3"/>
  <c r="W58" i="3"/>
  <c r="W57" i="3"/>
  <c r="W56" i="3"/>
  <c r="W55" i="3"/>
  <c r="W54" i="3"/>
  <c r="W53" i="3"/>
  <c r="W52" i="3"/>
  <c r="W51" i="3"/>
  <c r="W47" i="3"/>
  <c r="W46" i="3"/>
  <c r="W45" i="3"/>
  <c r="W44" i="3"/>
  <c r="W43" i="3"/>
  <c r="W42" i="3"/>
  <c r="W41" i="3"/>
  <c r="W40" i="3"/>
  <c r="W39" i="3"/>
  <c r="W38" i="3"/>
  <c r="W34" i="3"/>
  <c r="W33" i="3"/>
  <c r="W32" i="3"/>
  <c r="W31" i="3"/>
  <c r="W30" i="3"/>
  <c r="W29" i="3"/>
  <c r="W28" i="3"/>
  <c r="W27" i="3"/>
  <c r="W26" i="3"/>
  <c r="W23" i="3"/>
  <c r="W22" i="3"/>
  <c r="W21" i="3"/>
  <c r="W20" i="3"/>
  <c r="W19" i="3"/>
  <c r="W18" i="3"/>
  <c r="W17" i="3"/>
  <c r="W16" i="3"/>
  <c r="W15" i="3"/>
  <c r="W14" i="3"/>
  <c r="W11" i="3"/>
  <c r="W10" i="3"/>
  <c r="W9" i="3"/>
  <c r="W8" i="3"/>
  <c r="W7" i="3"/>
  <c r="W6" i="3"/>
  <c r="W5" i="3"/>
  <c r="W4" i="3"/>
  <c r="W3" i="3"/>
  <c r="W2" i="3"/>
  <c r="BE6" i="2" s="1"/>
  <c r="V70" i="3"/>
  <c r="V69" i="3"/>
  <c r="V68" i="3"/>
  <c r="V67" i="3"/>
  <c r="V66" i="3"/>
  <c r="V65" i="3"/>
  <c r="V64" i="3"/>
  <c r="V63" i="3"/>
  <c r="V62" i="3"/>
  <c r="V61" i="3"/>
  <c r="V57" i="3"/>
  <c r="V56" i="3"/>
  <c r="V55" i="3"/>
  <c r="V54" i="3"/>
  <c r="V53" i="3"/>
  <c r="V52" i="3"/>
  <c r="V51" i="3"/>
  <c r="V46" i="3"/>
  <c r="V45" i="3"/>
  <c r="V44" i="3"/>
  <c r="V43" i="3"/>
  <c r="V42" i="3"/>
  <c r="V41" i="3"/>
  <c r="V40" i="3"/>
  <c r="V39" i="3"/>
  <c r="V38" i="3"/>
  <c r="V35" i="3"/>
  <c r="V34" i="3"/>
  <c r="V33" i="3"/>
  <c r="V32" i="3"/>
  <c r="V31" i="3"/>
  <c r="V30" i="3"/>
  <c r="V29" i="3"/>
  <c r="V28" i="3"/>
  <c r="V27" i="3"/>
  <c r="V26" i="3"/>
  <c r="V23" i="3"/>
  <c r="V22" i="3"/>
  <c r="V21" i="3"/>
  <c r="V20" i="3"/>
  <c r="V19" i="3"/>
  <c r="V18" i="3"/>
  <c r="V17" i="3"/>
  <c r="V16" i="3"/>
  <c r="V15" i="3"/>
  <c r="V14" i="3"/>
  <c r="BB6" i="2" s="1"/>
  <c r="V11" i="3"/>
  <c r="V10" i="3"/>
  <c r="V9" i="3"/>
  <c r="V8" i="3"/>
  <c r="V7" i="3"/>
  <c r="V6" i="3"/>
  <c r="V5" i="3"/>
  <c r="V4" i="3"/>
  <c r="V3" i="3"/>
  <c r="V2" i="3"/>
  <c r="AF2" i="3" s="1"/>
  <c r="U69" i="3"/>
  <c r="U68" i="3"/>
  <c r="U67" i="3"/>
  <c r="U66" i="3"/>
  <c r="U65" i="3"/>
  <c r="U64" i="3"/>
  <c r="U63" i="3"/>
  <c r="U62" i="3"/>
  <c r="U61" i="3"/>
  <c r="U57" i="3"/>
  <c r="U56" i="3"/>
  <c r="U55" i="3"/>
  <c r="U54" i="3"/>
  <c r="U53" i="3"/>
  <c r="U52" i="3"/>
  <c r="U51" i="3"/>
  <c r="U48" i="3"/>
  <c r="U47" i="3"/>
  <c r="U46" i="3"/>
  <c r="U45" i="3"/>
  <c r="U44" i="3"/>
  <c r="U43" i="3"/>
  <c r="U42" i="3"/>
  <c r="U41" i="3"/>
  <c r="U40" i="3"/>
  <c r="U39" i="3"/>
  <c r="U38" i="3"/>
  <c r="U34" i="3"/>
  <c r="U33" i="3"/>
  <c r="U32" i="3"/>
  <c r="U31" i="3"/>
  <c r="U30" i="3"/>
  <c r="U29" i="3"/>
  <c r="U28" i="3"/>
  <c r="U27" i="3"/>
  <c r="U26" i="3"/>
  <c r="U23" i="3"/>
  <c r="U22" i="3"/>
  <c r="U21" i="3"/>
  <c r="U20" i="3"/>
  <c r="U19" i="3"/>
  <c r="U18" i="3"/>
  <c r="U17" i="3"/>
  <c r="U16" i="3"/>
  <c r="U15" i="3"/>
  <c r="U14" i="3"/>
  <c r="U11" i="3"/>
  <c r="U10" i="3"/>
  <c r="U9" i="3"/>
  <c r="U8" i="3"/>
  <c r="U7" i="3"/>
  <c r="AE2" i="3" s="1"/>
  <c r="U6" i="3"/>
  <c r="AY6" i="2" s="1"/>
  <c r="U5" i="3"/>
  <c r="AZ6" i="2" s="1"/>
  <c r="U4" i="3"/>
  <c r="U3" i="3"/>
  <c r="U2" i="3"/>
  <c r="AT6" i="3" s="1"/>
  <c r="S70" i="3"/>
  <c r="S69" i="3"/>
  <c r="S68" i="3"/>
  <c r="S67" i="3"/>
  <c r="S66" i="3"/>
  <c r="S65" i="3"/>
  <c r="S64" i="3"/>
  <c r="S63" i="3"/>
  <c r="S62" i="3"/>
  <c r="S61" i="3"/>
  <c r="S57" i="3"/>
  <c r="S56" i="3"/>
  <c r="S55" i="3"/>
  <c r="S54" i="3"/>
  <c r="S53" i="3"/>
  <c r="S52" i="3"/>
  <c r="S51" i="3"/>
  <c r="S47" i="3"/>
  <c r="S46" i="3"/>
  <c r="S45" i="3"/>
  <c r="S44" i="3"/>
  <c r="S43" i="3"/>
  <c r="S42" i="3"/>
  <c r="S41" i="3"/>
  <c r="S40" i="3"/>
  <c r="S39" i="3"/>
  <c r="S38" i="3"/>
  <c r="S35" i="3"/>
  <c r="S34" i="3"/>
  <c r="S33" i="3"/>
  <c r="S32" i="3"/>
  <c r="S31" i="3"/>
  <c r="S30" i="3"/>
  <c r="S29" i="3"/>
  <c r="S28" i="3"/>
  <c r="S27" i="3"/>
  <c r="S26" i="3"/>
  <c r="S23" i="3"/>
  <c r="S22" i="3"/>
  <c r="S21" i="3"/>
  <c r="S20" i="3"/>
  <c r="S19" i="3"/>
  <c r="S18" i="3"/>
  <c r="S17" i="3"/>
  <c r="S16" i="3"/>
  <c r="S15" i="3"/>
  <c r="S14" i="3"/>
  <c r="S11" i="3"/>
  <c r="S10" i="3"/>
  <c r="S9" i="3"/>
  <c r="S8" i="3"/>
  <c r="S7" i="3"/>
  <c r="S6" i="3"/>
  <c r="S5" i="3"/>
  <c r="S4" i="3"/>
  <c r="S3" i="3"/>
  <c r="S2" i="3"/>
  <c r="BH5" i="2" s="1"/>
  <c r="R70" i="3"/>
  <c r="R69" i="3"/>
  <c r="R68" i="3"/>
  <c r="R67" i="3"/>
  <c r="R66" i="3"/>
  <c r="R65" i="3"/>
  <c r="R64" i="3"/>
  <c r="R63" i="3"/>
  <c r="R62" i="3"/>
  <c r="R61" i="3"/>
  <c r="R58" i="3"/>
  <c r="R57" i="3"/>
  <c r="R56" i="3"/>
  <c r="R55" i="3"/>
  <c r="R54" i="3"/>
  <c r="R53" i="3"/>
  <c r="R52" i="3"/>
  <c r="R51" i="3"/>
  <c r="R47" i="3"/>
  <c r="R46" i="3"/>
  <c r="R45" i="3"/>
  <c r="R44" i="3"/>
  <c r="R43" i="3"/>
  <c r="R42" i="3"/>
  <c r="R41" i="3"/>
  <c r="R40" i="3"/>
  <c r="R39" i="3"/>
  <c r="R38" i="3"/>
  <c r="R35" i="3"/>
  <c r="R34" i="3"/>
  <c r="R33" i="3"/>
  <c r="R32" i="3"/>
  <c r="R31" i="3"/>
  <c r="R30" i="3"/>
  <c r="R29" i="3"/>
  <c r="R28" i="3"/>
  <c r="R27" i="3"/>
  <c r="R26" i="3"/>
  <c r="R24" i="3"/>
  <c r="R23" i="3"/>
  <c r="R22" i="3"/>
  <c r="R21" i="3"/>
  <c r="R20" i="3"/>
  <c r="R19" i="3"/>
  <c r="R18" i="3"/>
  <c r="R17" i="3"/>
  <c r="R16" i="3"/>
  <c r="R15" i="3"/>
  <c r="R14" i="3"/>
  <c r="R12" i="3"/>
  <c r="R11" i="3"/>
  <c r="R10" i="3"/>
  <c r="R9" i="3"/>
  <c r="R8" i="3"/>
  <c r="R7" i="3"/>
  <c r="R6" i="3"/>
  <c r="R5" i="3"/>
  <c r="R4" i="3"/>
  <c r="R3" i="3"/>
  <c r="R2" i="3"/>
  <c r="BE5" i="2" s="1"/>
  <c r="Q70" i="3"/>
  <c r="Q69" i="3"/>
  <c r="Q68" i="3"/>
  <c r="Q67" i="3"/>
  <c r="Q66" i="3"/>
  <c r="Q65" i="3"/>
  <c r="Q64" i="3"/>
  <c r="Q63" i="3"/>
  <c r="Q62" i="3"/>
  <c r="Q61" i="3"/>
  <c r="Q57" i="3"/>
  <c r="Q56" i="3"/>
  <c r="Q55" i="3"/>
  <c r="Q54" i="3"/>
  <c r="Q53" i="3"/>
  <c r="Q52" i="3"/>
  <c r="Q51" i="3"/>
  <c r="Q47" i="3"/>
  <c r="Q46" i="3"/>
  <c r="Q45" i="3"/>
  <c r="Q44" i="3"/>
  <c r="Q43" i="3"/>
  <c r="Q42" i="3"/>
  <c r="Q41" i="3"/>
  <c r="Q40" i="3"/>
  <c r="Q39" i="3"/>
  <c r="Q38" i="3"/>
  <c r="Q35" i="3"/>
  <c r="Q34" i="3"/>
  <c r="Q33" i="3"/>
  <c r="Q32" i="3"/>
  <c r="Q31" i="3"/>
  <c r="Q30" i="3"/>
  <c r="Q29" i="3"/>
  <c r="Q28" i="3"/>
  <c r="Q27" i="3"/>
  <c r="Q26" i="3"/>
  <c r="Q24" i="3"/>
  <c r="Q23" i="3"/>
  <c r="Q22" i="3"/>
  <c r="Q21" i="3"/>
  <c r="Q20" i="3"/>
  <c r="Q19" i="3"/>
  <c r="Q18" i="3"/>
  <c r="Q17" i="3"/>
  <c r="Q16" i="3"/>
  <c r="Q15" i="3"/>
  <c r="Q14" i="3"/>
  <c r="Q12" i="3"/>
  <c r="Q11" i="3"/>
  <c r="Q10" i="3"/>
  <c r="Q9" i="3"/>
  <c r="Q8" i="3"/>
  <c r="Q7" i="3"/>
  <c r="Q6" i="3"/>
  <c r="Q5" i="3"/>
  <c r="Q4" i="3"/>
  <c r="Q3" i="3"/>
  <c r="Q2" i="3"/>
  <c r="BB5" i="2" s="1"/>
  <c r="P70" i="3"/>
  <c r="P69" i="3"/>
  <c r="P68" i="3"/>
  <c r="P67" i="3"/>
  <c r="P66" i="3"/>
  <c r="P65" i="3"/>
  <c r="P64" i="3"/>
  <c r="P63" i="3"/>
  <c r="P62" i="3"/>
  <c r="P61" i="3"/>
  <c r="P58" i="3"/>
  <c r="P57" i="3"/>
  <c r="P56" i="3"/>
  <c r="P55" i="3"/>
  <c r="P54" i="3"/>
  <c r="P53" i="3"/>
  <c r="P52" i="3"/>
  <c r="P51" i="3"/>
  <c r="P48" i="3"/>
  <c r="P47" i="3"/>
  <c r="P46" i="3"/>
  <c r="P45" i="3"/>
  <c r="P44" i="3"/>
  <c r="P43" i="3"/>
  <c r="P42" i="3"/>
  <c r="P41" i="3"/>
  <c r="P40" i="3"/>
  <c r="P39" i="3"/>
  <c r="P38" i="3"/>
  <c r="P35" i="3"/>
  <c r="P34" i="3"/>
  <c r="P33" i="3"/>
  <c r="P32" i="3"/>
  <c r="P31" i="3"/>
  <c r="P30" i="3"/>
  <c r="P29" i="3"/>
  <c r="P28" i="3"/>
  <c r="P27" i="3"/>
  <c r="P26" i="3"/>
  <c r="P23" i="3"/>
  <c r="P22" i="3"/>
  <c r="P21" i="3"/>
  <c r="P20" i="3"/>
  <c r="P19" i="3"/>
  <c r="P18" i="3"/>
  <c r="P17" i="3"/>
  <c r="P16" i="3"/>
  <c r="P15" i="3"/>
  <c r="P14" i="3"/>
  <c r="P11" i="3"/>
  <c r="P10" i="3"/>
  <c r="P9" i="3"/>
  <c r="P8" i="3"/>
  <c r="P7" i="3"/>
  <c r="P6" i="3"/>
  <c r="P5" i="3"/>
  <c r="P4" i="3"/>
  <c r="P3" i="3"/>
  <c r="P2" i="3"/>
  <c r="AY5" i="2" s="1"/>
  <c r="BI4" i="2"/>
  <c r="N69" i="3"/>
  <c r="N68" i="3"/>
  <c r="N67" i="3"/>
  <c r="N66" i="3"/>
  <c r="N65" i="3"/>
  <c r="N64" i="3"/>
  <c r="N63" i="3"/>
  <c r="N62" i="3"/>
  <c r="N61" i="3"/>
  <c r="N56" i="3"/>
  <c r="N55" i="3"/>
  <c r="N54" i="3"/>
  <c r="N53" i="3"/>
  <c r="N52" i="3"/>
  <c r="N51" i="3"/>
  <c r="N47" i="3"/>
  <c r="N46" i="3"/>
  <c r="N45" i="3"/>
  <c r="N44" i="3"/>
  <c r="N43" i="3"/>
  <c r="N42" i="3"/>
  <c r="N41" i="3"/>
  <c r="N40" i="3"/>
  <c r="N39" i="3"/>
  <c r="N38" i="3"/>
  <c r="N34" i="3"/>
  <c r="N33" i="3"/>
  <c r="N32" i="3"/>
  <c r="N31" i="3"/>
  <c r="N30" i="3"/>
  <c r="N29" i="3"/>
  <c r="N28" i="3"/>
  <c r="N27" i="3"/>
  <c r="N26" i="3"/>
  <c r="N22" i="3"/>
  <c r="N21" i="3"/>
  <c r="N20" i="3"/>
  <c r="N19" i="3"/>
  <c r="N18" i="3"/>
  <c r="N17" i="3"/>
  <c r="N16" i="3"/>
  <c r="N15" i="3"/>
  <c r="N14" i="3"/>
  <c r="N10" i="3"/>
  <c r="N9" i="3"/>
  <c r="N8" i="3"/>
  <c r="N7" i="3"/>
  <c r="N6" i="3"/>
  <c r="N5" i="3"/>
  <c r="N4" i="3"/>
  <c r="N3" i="3"/>
  <c r="N2" i="3"/>
  <c r="BH4" i="2" s="1"/>
  <c r="M70" i="3"/>
  <c r="M69" i="3"/>
  <c r="M68" i="3"/>
  <c r="M67" i="3"/>
  <c r="M66" i="3"/>
  <c r="M65" i="3"/>
  <c r="M64" i="3"/>
  <c r="M63" i="3"/>
  <c r="M62" i="3"/>
  <c r="M61" i="3"/>
  <c r="M58" i="3"/>
  <c r="M57" i="3"/>
  <c r="M56" i="3"/>
  <c r="M55" i="3"/>
  <c r="M54" i="3"/>
  <c r="M53" i="3"/>
  <c r="M52" i="3"/>
  <c r="M51" i="3"/>
  <c r="M47" i="3"/>
  <c r="M46" i="3"/>
  <c r="M45" i="3"/>
  <c r="M44" i="3"/>
  <c r="M43" i="3"/>
  <c r="M42" i="3"/>
  <c r="M41" i="3"/>
  <c r="M40" i="3"/>
  <c r="M39" i="3"/>
  <c r="M38" i="3"/>
  <c r="M34" i="3"/>
  <c r="M33" i="3"/>
  <c r="M32" i="3"/>
  <c r="M31" i="3"/>
  <c r="M30" i="3"/>
  <c r="M29" i="3"/>
  <c r="M28" i="3"/>
  <c r="M27" i="3"/>
  <c r="M26" i="3"/>
  <c r="M23" i="3"/>
  <c r="M22" i="3"/>
  <c r="M21" i="3"/>
  <c r="M20" i="3"/>
  <c r="M19" i="3"/>
  <c r="M18" i="3"/>
  <c r="M17" i="3"/>
  <c r="M16" i="3"/>
  <c r="M15" i="3"/>
  <c r="M14" i="3"/>
  <c r="M11" i="3"/>
  <c r="M10" i="3"/>
  <c r="M9" i="3"/>
  <c r="M8" i="3"/>
  <c r="M7" i="3"/>
  <c r="M6" i="3"/>
  <c r="M5" i="3"/>
  <c r="M4" i="3"/>
  <c r="M3" i="3"/>
  <c r="M2" i="3"/>
  <c r="BE4" i="2" s="1"/>
  <c r="L70" i="3"/>
  <c r="L69" i="3"/>
  <c r="L68" i="3"/>
  <c r="L67" i="3"/>
  <c r="L66" i="3"/>
  <c r="L65" i="3"/>
  <c r="L64" i="3"/>
  <c r="L63" i="3"/>
  <c r="L62" i="3"/>
  <c r="L61" i="3"/>
  <c r="L57" i="3"/>
  <c r="L56" i="3"/>
  <c r="L55" i="3"/>
  <c r="L54" i="3"/>
  <c r="L53" i="3"/>
  <c r="L52" i="3"/>
  <c r="L51" i="3"/>
  <c r="L46" i="3"/>
  <c r="L45" i="3"/>
  <c r="L44" i="3"/>
  <c r="L43" i="3"/>
  <c r="L42" i="3"/>
  <c r="L41" i="3"/>
  <c r="L40" i="3"/>
  <c r="L39" i="3"/>
  <c r="L38" i="3"/>
  <c r="L35" i="3"/>
  <c r="L34" i="3"/>
  <c r="L33" i="3"/>
  <c r="L32" i="3"/>
  <c r="L31" i="3"/>
  <c r="L30" i="3"/>
  <c r="L29" i="3"/>
  <c r="L28" i="3"/>
  <c r="L27" i="3"/>
  <c r="L26" i="3"/>
  <c r="L23" i="3"/>
  <c r="L22" i="3"/>
  <c r="L21" i="3"/>
  <c r="L20" i="3"/>
  <c r="L19" i="3"/>
  <c r="L18" i="3"/>
  <c r="L17" i="3"/>
  <c r="L16" i="3"/>
  <c r="L15" i="3"/>
  <c r="L14" i="3"/>
  <c r="L11" i="3"/>
  <c r="L10" i="3"/>
  <c r="L9" i="3"/>
  <c r="L8" i="3"/>
  <c r="L7" i="3"/>
  <c r="L6" i="3"/>
  <c r="L5" i="3"/>
  <c r="L4" i="3"/>
  <c r="L3" i="3"/>
  <c r="L2" i="3"/>
  <c r="BB4" i="2" s="1"/>
  <c r="K69" i="3"/>
  <c r="K68" i="3"/>
  <c r="K67" i="3"/>
  <c r="K66" i="3"/>
  <c r="K65" i="3"/>
  <c r="K64" i="3"/>
  <c r="K63" i="3"/>
  <c r="K62" i="3"/>
  <c r="K61" i="3"/>
  <c r="K57" i="3"/>
  <c r="K56" i="3"/>
  <c r="K55" i="3"/>
  <c r="K54" i="3"/>
  <c r="K53" i="3"/>
  <c r="K52" i="3"/>
  <c r="K51" i="3"/>
  <c r="K48" i="3"/>
  <c r="K47" i="3"/>
  <c r="K46" i="3"/>
  <c r="K45" i="3"/>
  <c r="K44" i="3"/>
  <c r="K43" i="3"/>
  <c r="K42" i="3"/>
  <c r="K41" i="3"/>
  <c r="K40" i="3"/>
  <c r="K39" i="3"/>
  <c r="K38" i="3"/>
  <c r="K34" i="3"/>
  <c r="K33" i="3"/>
  <c r="K32" i="3"/>
  <c r="K31" i="3"/>
  <c r="K30" i="3"/>
  <c r="K29" i="3"/>
  <c r="K28" i="3"/>
  <c r="K27" i="3"/>
  <c r="K26" i="3"/>
  <c r="K23" i="3"/>
  <c r="K22" i="3"/>
  <c r="K21" i="3"/>
  <c r="K20" i="3"/>
  <c r="K19" i="3"/>
  <c r="K18" i="3"/>
  <c r="K17" i="3"/>
  <c r="K16" i="3"/>
  <c r="K15" i="3"/>
  <c r="K14" i="3"/>
  <c r="K11" i="3"/>
  <c r="K10" i="3"/>
  <c r="K9" i="3"/>
  <c r="K8" i="3"/>
  <c r="K7" i="3"/>
  <c r="K6" i="3"/>
  <c r="K5" i="3"/>
  <c r="K4" i="3"/>
  <c r="K3" i="3"/>
  <c r="K2" i="3"/>
  <c r="AY4" i="2" s="1"/>
  <c r="BI3" i="2"/>
  <c r="BH3" i="2"/>
  <c r="BF3" i="2"/>
  <c r="BE3" i="2"/>
  <c r="BC3" i="2"/>
  <c r="BB3" i="2"/>
  <c r="AZ3" i="2"/>
  <c r="AY3" i="2"/>
  <c r="BI2" i="2"/>
  <c r="BH2" i="2"/>
  <c r="BF2" i="2"/>
  <c r="BE2" i="2"/>
  <c r="BC2" i="2"/>
  <c r="BB2" i="2"/>
  <c r="AZ2" i="2"/>
  <c r="AY2" i="2"/>
  <c r="BP5" i="2"/>
  <c r="BQ5" i="2"/>
  <c r="BP6" i="2"/>
  <c r="BQ6" i="2"/>
  <c r="BP71" i="3"/>
  <c r="BP70" i="3"/>
  <c r="BM70" i="3"/>
  <c r="BG70" i="3"/>
  <c r="BF70" i="3"/>
  <c r="AB70" i="3"/>
  <c r="AQ70" i="3" s="1"/>
  <c r="AA70" i="3"/>
  <c r="AP70" i="3" s="1"/>
  <c r="BP69" i="3"/>
  <c r="BO69" i="3"/>
  <c r="BM69" i="3"/>
  <c r="BL69" i="3"/>
  <c r="BG69" i="3"/>
  <c r="BF69" i="3"/>
  <c r="AC69" i="3"/>
  <c r="AR69" i="3" s="1"/>
  <c r="AB69" i="3"/>
  <c r="AQ69" i="3" s="1"/>
  <c r="AA69" i="3"/>
  <c r="AP69" i="3" s="1"/>
  <c r="Z69" i="3"/>
  <c r="AO69" i="3" s="1"/>
  <c r="BP68" i="3"/>
  <c r="BO68" i="3"/>
  <c r="BM68" i="3"/>
  <c r="BL68" i="3"/>
  <c r="BG68" i="3"/>
  <c r="BF68" i="3"/>
  <c r="AC68" i="3"/>
  <c r="AR68" i="3" s="1"/>
  <c r="AB68" i="3"/>
  <c r="AQ68" i="3" s="1"/>
  <c r="AA68" i="3"/>
  <c r="AP68" i="3" s="1"/>
  <c r="Z68" i="3"/>
  <c r="AO68" i="3" s="1"/>
  <c r="BP67" i="3"/>
  <c r="BO67" i="3"/>
  <c r="BM67" i="3"/>
  <c r="BL67" i="3"/>
  <c r="BG67" i="3"/>
  <c r="BF67" i="3"/>
  <c r="AC67" i="3"/>
  <c r="AR67" i="3" s="1"/>
  <c r="AB67" i="3"/>
  <c r="AQ67" i="3" s="1"/>
  <c r="AA67" i="3"/>
  <c r="AP67" i="3" s="1"/>
  <c r="Z67" i="3"/>
  <c r="AO67" i="3" s="1"/>
  <c r="BP66" i="3"/>
  <c r="BO66" i="3"/>
  <c r="BM66" i="3"/>
  <c r="BL66" i="3"/>
  <c r="BG66" i="3"/>
  <c r="BF66" i="3"/>
  <c r="AC66" i="3"/>
  <c r="AR66" i="3" s="1"/>
  <c r="AB66" i="3"/>
  <c r="AQ66" i="3" s="1"/>
  <c r="AA66" i="3"/>
  <c r="AP66" i="3" s="1"/>
  <c r="Z66" i="3"/>
  <c r="AO66" i="3" s="1"/>
  <c r="BP65" i="3"/>
  <c r="BO65" i="3"/>
  <c r="BM65" i="3"/>
  <c r="BL65" i="3"/>
  <c r="BG65" i="3"/>
  <c r="BF65" i="3"/>
  <c r="AC65" i="3"/>
  <c r="AR65" i="3" s="1"/>
  <c r="AB65" i="3"/>
  <c r="AQ65" i="3" s="1"/>
  <c r="AA65" i="3"/>
  <c r="AP65" i="3" s="1"/>
  <c r="Z65" i="3"/>
  <c r="AO65" i="3" s="1"/>
  <c r="BP64" i="3"/>
  <c r="BO64" i="3"/>
  <c r="BM64" i="3"/>
  <c r="BL64" i="3"/>
  <c r="BG64" i="3"/>
  <c r="BF64" i="3"/>
  <c r="AC64" i="3"/>
  <c r="AR64" i="3" s="1"/>
  <c r="AB64" i="3"/>
  <c r="AQ64" i="3" s="1"/>
  <c r="AA64" i="3"/>
  <c r="AP64" i="3" s="1"/>
  <c r="Z64" i="3"/>
  <c r="AO64" i="3" s="1"/>
  <c r="BP63" i="3"/>
  <c r="BO63" i="3"/>
  <c r="BM63" i="3"/>
  <c r="BL63" i="3"/>
  <c r="BG63" i="3"/>
  <c r="BF63" i="3"/>
  <c r="AC63" i="3"/>
  <c r="AR63" i="3" s="1"/>
  <c r="AB63" i="3"/>
  <c r="AQ63" i="3" s="1"/>
  <c r="AA63" i="3"/>
  <c r="AP63" i="3" s="1"/>
  <c r="Z63" i="3"/>
  <c r="AO63" i="3" s="1"/>
  <c r="BP62" i="3"/>
  <c r="BO62" i="3"/>
  <c r="BM62" i="3"/>
  <c r="BL62" i="3"/>
  <c r="BG62" i="3"/>
  <c r="BF62" i="3"/>
  <c r="AC62" i="3"/>
  <c r="AR62" i="3" s="1"/>
  <c r="AB62" i="3"/>
  <c r="AQ62" i="3" s="1"/>
  <c r="AA62" i="3"/>
  <c r="AP62" i="3" s="1"/>
  <c r="Z62" i="3"/>
  <c r="AO62" i="3" s="1"/>
  <c r="BP61" i="3"/>
  <c r="BO61" i="3"/>
  <c r="BM61" i="3"/>
  <c r="BL61" i="3"/>
  <c r="BG61" i="3"/>
  <c r="BF61" i="3"/>
  <c r="AC61" i="3"/>
  <c r="AR61" i="3" s="1"/>
  <c r="AB61" i="3"/>
  <c r="AQ61" i="3" s="1"/>
  <c r="AA61" i="3"/>
  <c r="AP61" i="3" s="1"/>
  <c r="Z61" i="3"/>
  <c r="AO61" i="3" s="1"/>
  <c r="BP58" i="3"/>
  <c r="BF58" i="3"/>
  <c r="AB58" i="3"/>
  <c r="AQ58" i="3" s="1"/>
  <c r="BP57" i="3"/>
  <c r="BO57" i="3"/>
  <c r="BM57" i="3"/>
  <c r="BL57" i="3"/>
  <c r="BG57" i="3"/>
  <c r="BF57" i="3"/>
  <c r="AB57" i="3"/>
  <c r="AQ57" i="3" s="1"/>
  <c r="AA57" i="3"/>
  <c r="AP57" i="3" s="1"/>
  <c r="Z57" i="3"/>
  <c r="AO57" i="3" s="1"/>
  <c r="BP56" i="3"/>
  <c r="BO56" i="3"/>
  <c r="BM56" i="3"/>
  <c r="BL56" i="3"/>
  <c r="BG56" i="3"/>
  <c r="BF56" i="3"/>
  <c r="AC56" i="3"/>
  <c r="AR56" i="3" s="1"/>
  <c r="AB56" i="3"/>
  <c r="AQ56" i="3" s="1"/>
  <c r="AA56" i="3"/>
  <c r="AP56" i="3" s="1"/>
  <c r="Z56" i="3"/>
  <c r="AO56" i="3" s="1"/>
  <c r="BP55" i="3"/>
  <c r="BO55" i="3"/>
  <c r="BM55" i="3"/>
  <c r="BL55" i="3"/>
  <c r="BG55" i="3"/>
  <c r="BF55" i="3"/>
  <c r="AC55" i="3"/>
  <c r="AR55" i="3" s="1"/>
  <c r="AB55" i="3"/>
  <c r="AQ55" i="3" s="1"/>
  <c r="AA55" i="3"/>
  <c r="AP55" i="3" s="1"/>
  <c r="Z55" i="3"/>
  <c r="AO55" i="3" s="1"/>
  <c r="BP54" i="3"/>
  <c r="BO54" i="3"/>
  <c r="BM54" i="3"/>
  <c r="BL54" i="3"/>
  <c r="BG54" i="3"/>
  <c r="BF54" i="3"/>
  <c r="AC54" i="3"/>
  <c r="AR54" i="3" s="1"/>
  <c r="AB54" i="3"/>
  <c r="AQ54" i="3" s="1"/>
  <c r="AA54" i="3"/>
  <c r="AP54" i="3" s="1"/>
  <c r="Z54" i="3"/>
  <c r="AO54" i="3" s="1"/>
  <c r="BP53" i="3"/>
  <c r="BO53" i="3"/>
  <c r="BM53" i="3"/>
  <c r="BL53" i="3"/>
  <c r="BG53" i="3"/>
  <c r="BF53" i="3"/>
  <c r="AC53" i="3"/>
  <c r="AR53" i="3" s="1"/>
  <c r="AB53" i="3"/>
  <c r="AQ53" i="3" s="1"/>
  <c r="AA53" i="3"/>
  <c r="AP53" i="3" s="1"/>
  <c r="Z53" i="3"/>
  <c r="AO53" i="3" s="1"/>
  <c r="BP52" i="3"/>
  <c r="BO52" i="3"/>
  <c r="BM52" i="3"/>
  <c r="BL52" i="3"/>
  <c r="BG52" i="3"/>
  <c r="BF52" i="3"/>
  <c r="AC52" i="3"/>
  <c r="AR52" i="3" s="1"/>
  <c r="AB52" i="3"/>
  <c r="AQ52" i="3" s="1"/>
  <c r="AA52" i="3"/>
  <c r="AP52" i="3" s="1"/>
  <c r="Z52" i="3"/>
  <c r="AO52" i="3" s="1"/>
  <c r="BP51" i="3"/>
  <c r="BO51" i="3"/>
  <c r="BM51" i="3"/>
  <c r="BL51" i="3"/>
  <c r="BG51" i="3"/>
  <c r="BF51" i="3"/>
  <c r="AC51" i="3"/>
  <c r="AR51" i="3" s="1"/>
  <c r="AB51" i="3"/>
  <c r="AQ51" i="3" s="1"/>
  <c r="AA51" i="3"/>
  <c r="AP51" i="3" s="1"/>
  <c r="Z51" i="3"/>
  <c r="AO51" i="3" s="1"/>
  <c r="BO48" i="3"/>
  <c r="BL48" i="3"/>
  <c r="BG48" i="3"/>
  <c r="Z48" i="3"/>
  <c r="AO48" i="3" s="1"/>
  <c r="BP47" i="3"/>
  <c r="BO47" i="3"/>
  <c r="BL47" i="3"/>
  <c r="BG47" i="3"/>
  <c r="BF47" i="3"/>
  <c r="AC47" i="3"/>
  <c r="AR47" i="3" s="1"/>
  <c r="AB47" i="3"/>
  <c r="AQ47" i="3" s="1"/>
  <c r="Z47" i="3"/>
  <c r="AO47" i="3" s="1"/>
  <c r="BP46" i="3"/>
  <c r="BO46" i="3"/>
  <c r="BM46" i="3"/>
  <c r="BL46" i="3"/>
  <c r="BG46" i="3"/>
  <c r="BF46" i="3"/>
  <c r="AC46" i="3"/>
  <c r="AR46" i="3" s="1"/>
  <c r="AB46" i="3"/>
  <c r="AQ46" i="3" s="1"/>
  <c r="AA46" i="3"/>
  <c r="AP46" i="3" s="1"/>
  <c r="Z46" i="3"/>
  <c r="AO46" i="3" s="1"/>
  <c r="BP45" i="3"/>
  <c r="BO45" i="3"/>
  <c r="BM45" i="3"/>
  <c r="BL45" i="3"/>
  <c r="BG45" i="3"/>
  <c r="BF45" i="3"/>
  <c r="AC45" i="3"/>
  <c r="AR45" i="3" s="1"/>
  <c r="AB45" i="3"/>
  <c r="AQ45" i="3" s="1"/>
  <c r="AA45" i="3"/>
  <c r="AP45" i="3" s="1"/>
  <c r="Z45" i="3"/>
  <c r="AO45" i="3" s="1"/>
  <c r="BP44" i="3"/>
  <c r="BO44" i="3"/>
  <c r="BM44" i="3"/>
  <c r="BL44" i="3"/>
  <c r="BG44" i="3"/>
  <c r="BF44" i="3"/>
  <c r="AC44" i="3"/>
  <c r="AR44" i="3" s="1"/>
  <c r="AB44" i="3"/>
  <c r="AQ44" i="3" s="1"/>
  <c r="AA44" i="3"/>
  <c r="AP44" i="3" s="1"/>
  <c r="Z44" i="3"/>
  <c r="AO44" i="3" s="1"/>
  <c r="BP43" i="3"/>
  <c r="BO43" i="3"/>
  <c r="BM43" i="3"/>
  <c r="BL43" i="3"/>
  <c r="BG43" i="3"/>
  <c r="BF43" i="3"/>
  <c r="AC43" i="3"/>
  <c r="AR43" i="3" s="1"/>
  <c r="AB43" i="3"/>
  <c r="AQ43" i="3" s="1"/>
  <c r="AA43" i="3"/>
  <c r="AP43" i="3" s="1"/>
  <c r="Z43" i="3"/>
  <c r="AO43" i="3" s="1"/>
  <c r="BP42" i="3"/>
  <c r="BO42" i="3"/>
  <c r="BM42" i="3"/>
  <c r="BL42" i="3"/>
  <c r="BG42" i="3"/>
  <c r="BF42" i="3"/>
  <c r="AC42" i="3"/>
  <c r="AR42" i="3" s="1"/>
  <c r="AB42" i="3"/>
  <c r="AQ42" i="3" s="1"/>
  <c r="AA42" i="3"/>
  <c r="AP42" i="3" s="1"/>
  <c r="Z42" i="3"/>
  <c r="AO42" i="3" s="1"/>
  <c r="BP41" i="3"/>
  <c r="BO41" i="3"/>
  <c r="BM41" i="3"/>
  <c r="BL41" i="3"/>
  <c r="BG41" i="3"/>
  <c r="BF41" i="3"/>
  <c r="AC41" i="3"/>
  <c r="AR41" i="3" s="1"/>
  <c r="AB41" i="3"/>
  <c r="AQ41" i="3" s="1"/>
  <c r="AA41" i="3"/>
  <c r="AP41" i="3" s="1"/>
  <c r="Z41" i="3"/>
  <c r="AO41" i="3" s="1"/>
  <c r="BP40" i="3"/>
  <c r="BO40" i="3"/>
  <c r="BM40" i="3"/>
  <c r="BL40" i="3"/>
  <c r="BG40" i="3"/>
  <c r="BF40" i="3"/>
  <c r="AC40" i="3"/>
  <c r="AR40" i="3" s="1"/>
  <c r="AB40" i="3"/>
  <c r="AQ40" i="3" s="1"/>
  <c r="AA40" i="3"/>
  <c r="AP40" i="3" s="1"/>
  <c r="Z40" i="3"/>
  <c r="AO40" i="3" s="1"/>
  <c r="BP39" i="3"/>
  <c r="BO39" i="3"/>
  <c r="BM39" i="3"/>
  <c r="BL39" i="3"/>
  <c r="BG39" i="3"/>
  <c r="BF39" i="3"/>
  <c r="AC39" i="3"/>
  <c r="AR39" i="3" s="1"/>
  <c r="AB39" i="3"/>
  <c r="AQ39" i="3" s="1"/>
  <c r="AA39" i="3"/>
  <c r="AP39" i="3" s="1"/>
  <c r="Z39" i="3"/>
  <c r="AO39" i="3" s="1"/>
  <c r="BP38" i="3"/>
  <c r="BO38" i="3"/>
  <c r="BM38" i="3"/>
  <c r="BL38" i="3"/>
  <c r="BG38" i="3"/>
  <c r="BF38" i="3"/>
  <c r="AC38" i="3"/>
  <c r="AR38" i="3" s="1"/>
  <c r="AB38" i="3"/>
  <c r="AQ38" i="3" s="1"/>
  <c r="AA38" i="3"/>
  <c r="AP38" i="3" s="1"/>
  <c r="Z38" i="3"/>
  <c r="AO38" i="3" s="1"/>
  <c r="BP35" i="3"/>
  <c r="BM35" i="3"/>
  <c r="BG35" i="3"/>
  <c r="BF35" i="3"/>
  <c r="AA35" i="3"/>
  <c r="AP35" i="3" s="1"/>
  <c r="BP34" i="3"/>
  <c r="BO34" i="3"/>
  <c r="BM34" i="3"/>
  <c r="BL34" i="3"/>
  <c r="BG34" i="3"/>
  <c r="BF34" i="3"/>
  <c r="AC34" i="3"/>
  <c r="AR34" i="3" s="1"/>
  <c r="AB34" i="3"/>
  <c r="AQ34" i="3" s="1"/>
  <c r="AA34" i="3"/>
  <c r="AP34" i="3" s="1"/>
  <c r="Z34" i="3"/>
  <c r="AO34" i="3" s="1"/>
  <c r="BP33" i="3"/>
  <c r="BO33" i="3"/>
  <c r="BM33" i="3"/>
  <c r="BL33" i="3"/>
  <c r="BG33" i="3"/>
  <c r="BF33" i="3"/>
  <c r="AC33" i="3"/>
  <c r="AR33" i="3" s="1"/>
  <c r="AB33" i="3"/>
  <c r="AQ33" i="3" s="1"/>
  <c r="AA33" i="3"/>
  <c r="AP33" i="3" s="1"/>
  <c r="Z33" i="3"/>
  <c r="AO33" i="3" s="1"/>
  <c r="BP32" i="3"/>
  <c r="BO32" i="3"/>
  <c r="BM32" i="3"/>
  <c r="BL32" i="3"/>
  <c r="BG32" i="3"/>
  <c r="BF32" i="3"/>
  <c r="AC32" i="3"/>
  <c r="AR32" i="3" s="1"/>
  <c r="AB32" i="3"/>
  <c r="AQ32" i="3" s="1"/>
  <c r="AA32" i="3"/>
  <c r="AP32" i="3" s="1"/>
  <c r="Z32" i="3"/>
  <c r="AO32" i="3" s="1"/>
  <c r="BP31" i="3"/>
  <c r="BO31" i="3"/>
  <c r="BM31" i="3"/>
  <c r="BL31" i="3"/>
  <c r="BG31" i="3"/>
  <c r="BF31" i="3"/>
  <c r="AC31" i="3"/>
  <c r="AR31" i="3" s="1"/>
  <c r="AB31" i="3"/>
  <c r="AQ31" i="3" s="1"/>
  <c r="AA31" i="3"/>
  <c r="AP31" i="3" s="1"/>
  <c r="Z31" i="3"/>
  <c r="AO31" i="3" s="1"/>
  <c r="BP30" i="3"/>
  <c r="BO30" i="3"/>
  <c r="BM30" i="3"/>
  <c r="BL30" i="3"/>
  <c r="BG30" i="3"/>
  <c r="BF30" i="3"/>
  <c r="AC30" i="3"/>
  <c r="AR30" i="3" s="1"/>
  <c r="AB30" i="3"/>
  <c r="AQ30" i="3" s="1"/>
  <c r="AA30" i="3"/>
  <c r="AP30" i="3" s="1"/>
  <c r="Z30" i="3"/>
  <c r="AO30" i="3" s="1"/>
  <c r="BP29" i="3"/>
  <c r="BO29" i="3"/>
  <c r="BM29" i="3"/>
  <c r="BL29" i="3"/>
  <c r="BG29" i="3"/>
  <c r="BF29" i="3"/>
  <c r="AC29" i="3"/>
  <c r="AR29" i="3" s="1"/>
  <c r="AB29" i="3"/>
  <c r="AQ29" i="3" s="1"/>
  <c r="AA29" i="3"/>
  <c r="AP29" i="3" s="1"/>
  <c r="Z29" i="3"/>
  <c r="AO29" i="3" s="1"/>
  <c r="BP28" i="3"/>
  <c r="BO28" i="3"/>
  <c r="BM28" i="3"/>
  <c r="BL28" i="3"/>
  <c r="BG28" i="3"/>
  <c r="BF28" i="3"/>
  <c r="AC28" i="3"/>
  <c r="AR28" i="3" s="1"/>
  <c r="AB28" i="3"/>
  <c r="AQ28" i="3" s="1"/>
  <c r="AA28" i="3"/>
  <c r="AP28" i="3" s="1"/>
  <c r="Z28" i="3"/>
  <c r="AO28" i="3" s="1"/>
  <c r="BP27" i="3"/>
  <c r="BO27" i="3"/>
  <c r="BM27" i="3"/>
  <c r="BL27" i="3"/>
  <c r="BG27" i="3"/>
  <c r="BF27" i="3"/>
  <c r="AC27" i="3"/>
  <c r="AR27" i="3" s="1"/>
  <c r="AB27" i="3"/>
  <c r="AQ27" i="3" s="1"/>
  <c r="AA27" i="3"/>
  <c r="AP27" i="3" s="1"/>
  <c r="Z27" i="3"/>
  <c r="AO27" i="3" s="1"/>
  <c r="BP26" i="3"/>
  <c r="BO26" i="3"/>
  <c r="BM26" i="3"/>
  <c r="BL26" i="3"/>
  <c r="BG26" i="3"/>
  <c r="BF26" i="3"/>
  <c r="AC26" i="3"/>
  <c r="AR26" i="3" s="1"/>
  <c r="AB26" i="3"/>
  <c r="AQ26" i="3" s="1"/>
  <c r="AA26" i="3"/>
  <c r="AP26" i="3" s="1"/>
  <c r="Z26" i="3"/>
  <c r="AO26" i="3" s="1"/>
  <c r="BF24" i="3"/>
  <c r="BP23" i="3"/>
  <c r="BO23" i="3"/>
  <c r="BM23" i="3"/>
  <c r="BL23" i="3"/>
  <c r="BG23" i="3"/>
  <c r="BF23" i="3"/>
  <c r="AB23" i="3"/>
  <c r="AQ23" i="3" s="1"/>
  <c r="AA23" i="3"/>
  <c r="AP23" i="3" s="1"/>
  <c r="Z23" i="3"/>
  <c r="AO23" i="3" s="1"/>
  <c r="BP22" i="3"/>
  <c r="BO22" i="3"/>
  <c r="BM22" i="3"/>
  <c r="BL22" i="3"/>
  <c r="BG22" i="3"/>
  <c r="BF22" i="3"/>
  <c r="AC22" i="3"/>
  <c r="AR22" i="3" s="1"/>
  <c r="AB22" i="3"/>
  <c r="AQ22" i="3" s="1"/>
  <c r="AA22" i="3"/>
  <c r="AP22" i="3" s="1"/>
  <c r="Z22" i="3"/>
  <c r="AO22" i="3" s="1"/>
  <c r="BP21" i="3"/>
  <c r="BO21" i="3"/>
  <c r="BM21" i="3"/>
  <c r="BL21" i="3"/>
  <c r="BG21" i="3"/>
  <c r="BF21" i="3"/>
  <c r="AC21" i="3"/>
  <c r="AR21" i="3" s="1"/>
  <c r="AB21" i="3"/>
  <c r="AQ21" i="3" s="1"/>
  <c r="AA21" i="3"/>
  <c r="AP21" i="3" s="1"/>
  <c r="Z21" i="3"/>
  <c r="AO21" i="3" s="1"/>
  <c r="BP20" i="3"/>
  <c r="BO20" i="3"/>
  <c r="BM20" i="3"/>
  <c r="BL20" i="3"/>
  <c r="BG20" i="3"/>
  <c r="BF20" i="3"/>
  <c r="AC20" i="3"/>
  <c r="AR20" i="3" s="1"/>
  <c r="AB20" i="3"/>
  <c r="AQ20" i="3" s="1"/>
  <c r="AA20" i="3"/>
  <c r="AP20" i="3" s="1"/>
  <c r="Z20" i="3"/>
  <c r="AO20" i="3" s="1"/>
  <c r="BP19" i="3"/>
  <c r="BO19" i="3"/>
  <c r="BM19" i="3"/>
  <c r="BL19" i="3"/>
  <c r="BG19" i="3"/>
  <c r="BF19" i="3"/>
  <c r="AC19" i="3"/>
  <c r="AR19" i="3" s="1"/>
  <c r="AB19" i="3"/>
  <c r="AQ19" i="3" s="1"/>
  <c r="AA19" i="3"/>
  <c r="AP19" i="3" s="1"/>
  <c r="Z19" i="3"/>
  <c r="AO19" i="3" s="1"/>
  <c r="BP18" i="3"/>
  <c r="BO18" i="3"/>
  <c r="BM18" i="3"/>
  <c r="BL18" i="3"/>
  <c r="BG18" i="3"/>
  <c r="BF18" i="3"/>
  <c r="AC18" i="3"/>
  <c r="AR18" i="3" s="1"/>
  <c r="AB18" i="3"/>
  <c r="AQ18" i="3" s="1"/>
  <c r="AA18" i="3"/>
  <c r="AP18" i="3" s="1"/>
  <c r="Z18" i="3"/>
  <c r="AO18" i="3" s="1"/>
  <c r="BP17" i="3"/>
  <c r="BO17" i="3"/>
  <c r="BM17" i="3"/>
  <c r="BL17" i="3"/>
  <c r="BG17" i="3"/>
  <c r="BF17" i="3"/>
  <c r="AC17" i="3"/>
  <c r="AR17" i="3" s="1"/>
  <c r="AB17" i="3"/>
  <c r="AQ17" i="3" s="1"/>
  <c r="AA17" i="3"/>
  <c r="AP17" i="3" s="1"/>
  <c r="Z17" i="3"/>
  <c r="AO17" i="3" s="1"/>
  <c r="BP16" i="3"/>
  <c r="BO16" i="3"/>
  <c r="BM16" i="3"/>
  <c r="BL16" i="3"/>
  <c r="BG16" i="3"/>
  <c r="BF16" i="3"/>
  <c r="AC16" i="3"/>
  <c r="AR16" i="3" s="1"/>
  <c r="AB16" i="3"/>
  <c r="AQ16" i="3" s="1"/>
  <c r="AA16" i="3"/>
  <c r="AP16" i="3" s="1"/>
  <c r="Z16" i="3"/>
  <c r="AO16" i="3" s="1"/>
  <c r="BP15" i="3"/>
  <c r="BO15" i="3"/>
  <c r="BM15" i="3"/>
  <c r="BL15" i="3"/>
  <c r="BG15" i="3"/>
  <c r="BF15" i="3"/>
  <c r="AC15" i="3"/>
  <c r="AR15" i="3" s="1"/>
  <c r="AB15" i="3"/>
  <c r="AQ15" i="3" s="1"/>
  <c r="AA15" i="3"/>
  <c r="AP15" i="3" s="1"/>
  <c r="Z15" i="3"/>
  <c r="AO15" i="3" s="1"/>
  <c r="BP14" i="3"/>
  <c r="BO14" i="3"/>
  <c r="BM14" i="3"/>
  <c r="BL14" i="3"/>
  <c r="BG14" i="3"/>
  <c r="BF14" i="3"/>
  <c r="AC14" i="3"/>
  <c r="AR14" i="3" s="1"/>
  <c r="AB14" i="3"/>
  <c r="AQ14" i="3" s="1"/>
  <c r="AA14" i="3"/>
  <c r="AP14" i="3" s="1"/>
  <c r="Z14" i="3"/>
  <c r="AO14" i="3" s="1"/>
  <c r="BF12" i="3"/>
  <c r="BP11" i="3"/>
  <c r="BO11" i="3"/>
  <c r="BM11" i="3"/>
  <c r="BL11" i="3"/>
  <c r="BG11" i="3"/>
  <c r="BF11" i="3"/>
  <c r="AB11" i="3"/>
  <c r="AQ11" i="3" s="1"/>
  <c r="AA11" i="3"/>
  <c r="AP11" i="3" s="1"/>
  <c r="Z11" i="3"/>
  <c r="AO11" i="3" s="1"/>
  <c r="BP10" i="3"/>
  <c r="BO10" i="3"/>
  <c r="BM10" i="3"/>
  <c r="BL10" i="3"/>
  <c r="BG10" i="3"/>
  <c r="BF10" i="3"/>
  <c r="AC10" i="3"/>
  <c r="AR10" i="3" s="1"/>
  <c r="AB10" i="3"/>
  <c r="AQ10" i="3" s="1"/>
  <c r="AA10" i="3"/>
  <c r="AP10" i="3" s="1"/>
  <c r="Z10" i="3"/>
  <c r="AO10" i="3" s="1"/>
  <c r="BP9" i="3"/>
  <c r="BO9" i="3"/>
  <c r="BM9" i="3"/>
  <c r="BL9" i="3"/>
  <c r="BG9" i="3"/>
  <c r="BF9" i="3"/>
  <c r="AC9" i="3"/>
  <c r="AR9" i="3" s="1"/>
  <c r="AB9" i="3"/>
  <c r="AQ9" i="3" s="1"/>
  <c r="AA9" i="3"/>
  <c r="AP9" i="3" s="1"/>
  <c r="Z9" i="3"/>
  <c r="AO9" i="3" s="1"/>
  <c r="BP8" i="3"/>
  <c r="BO8" i="3"/>
  <c r="BM8" i="3"/>
  <c r="BL8" i="3"/>
  <c r="BG8" i="3"/>
  <c r="BF8" i="3"/>
  <c r="AC8" i="3"/>
  <c r="AR8" i="3" s="1"/>
  <c r="AB8" i="3"/>
  <c r="AQ8" i="3" s="1"/>
  <c r="AA8" i="3"/>
  <c r="AP8" i="3" s="1"/>
  <c r="Z8" i="3"/>
  <c r="AO8" i="3" s="1"/>
  <c r="BP7" i="3"/>
  <c r="BO7" i="3"/>
  <c r="BM7" i="3"/>
  <c r="BL7" i="3"/>
  <c r="BG7" i="3"/>
  <c r="BF7" i="3"/>
  <c r="AC7" i="3"/>
  <c r="AR7" i="3" s="1"/>
  <c r="AB7" i="3"/>
  <c r="AQ7" i="3" s="1"/>
  <c r="AA7" i="3"/>
  <c r="AP7" i="3" s="1"/>
  <c r="Z7" i="3"/>
  <c r="AO7" i="3" s="1"/>
  <c r="BP6" i="3"/>
  <c r="BO6" i="3"/>
  <c r="BM6" i="3"/>
  <c r="BL6" i="3"/>
  <c r="BG6" i="3"/>
  <c r="BF6" i="3"/>
  <c r="AC6" i="3"/>
  <c r="AR6" i="3" s="1"/>
  <c r="AB6" i="3"/>
  <c r="AQ6" i="3" s="1"/>
  <c r="AA6" i="3"/>
  <c r="AP6" i="3" s="1"/>
  <c r="Z6" i="3"/>
  <c r="AO6" i="3" s="1"/>
  <c r="BP5" i="3"/>
  <c r="BO5" i="3"/>
  <c r="BM5" i="3"/>
  <c r="BL5" i="3"/>
  <c r="BG5" i="3"/>
  <c r="BF5" i="3"/>
  <c r="AC5" i="3"/>
  <c r="AR5" i="3" s="1"/>
  <c r="AB5" i="3"/>
  <c r="AQ5" i="3" s="1"/>
  <c r="AA5" i="3"/>
  <c r="AP5" i="3" s="1"/>
  <c r="Z5" i="3"/>
  <c r="AO5" i="3" s="1"/>
  <c r="BP4" i="3"/>
  <c r="BO4" i="3"/>
  <c r="BM4" i="3"/>
  <c r="BL4" i="3"/>
  <c r="BP8" i="2" s="1"/>
  <c r="BG4" i="3"/>
  <c r="BF4" i="3"/>
  <c r="AC4" i="3"/>
  <c r="AR4" i="3" s="1"/>
  <c r="AB4" i="3"/>
  <c r="AQ4" i="3" s="1"/>
  <c r="AA4" i="3"/>
  <c r="AP4" i="3" s="1"/>
  <c r="Z4" i="3"/>
  <c r="AO4" i="3" s="1"/>
  <c r="BP3" i="3"/>
  <c r="BO3" i="3"/>
  <c r="BM3" i="3"/>
  <c r="BL3" i="3"/>
  <c r="BG3" i="3"/>
  <c r="BF3" i="3"/>
  <c r="AC3" i="3"/>
  <c r="AR3" i="3" s="1"/>
  <c r="AB3" i="3"/>
  <c r="AQ3" i="3" s="1"/>
  <c r="AA3" i="3"/>
  <c r="BC7" i="2" s="1"/>
  <c r="Z3" i="3"/>
  <c r="AO3" i="3" s="1"/>
  <c r="BP2" i="3"/>
  <c r="BP15" i="2" s="1"/>
  <c r="BO2" i="3"/>
  <c r="BQ14" i="2" s="1"/>
  <c r="BM2" i="3"/>
  <c r="BP9" i="2" s="1"/>
  <c r="BL2" i="3"/>
  <c r="BQ8" i="2" s="1"/>
  <c r="BG2" i="3"/>
  <c r="BP3" i="2" s="1"/>
  <c r="BF2" i="3"/>
  <c r="BP2" i="2" s="1"/>
  <c r="AC2" i="3"/>
  <c r="BH7" i="2" s="1"/>
  <c r="AB2" i="3"/>
  <c r="BE7" i="2" s="1"/>
  <c r="AA2" i="3"/>
  <c r="AP2" i="3" s="1"/>
  <c r="Z2" i="3"/>
  <c r="AZ7" i="2" s="1"/>
  <c r="BN2" i="4" l="1"/>
  <c r="AY7" i="2"/>
  <c r="BP14" i="2"/>
  <c r="BF4" i="2"/>
  <c r="AG2" i="3"/>
  <c r="BH8" i="2"/>
  <c r="AY11" i="2"/>
  <c r="CI2" i="2"/>
  <c r="CI4" i="2"/>
  <c r="BM3" i="4"/>
  <c r="AH3" i="2"/>
  <c r="AV3" i="2"/>
  <c r="BQ3" i="2"/>
  <c r="BI5" i="2"/>
  <c r="BI10" i="2"/>
  <c r="BY3" i="2"/>
  <c r="CL2" i="2"/>
  <c r="CL4" i="2"/>
  <c r="X2" i="2"/>
  <c r="X4" i="2"/>
  <c r="AL2" i="2"/>
  <c r="AL4" i="2"/>
  <c r="BC4" i="2"/>
  <c r="BB7" i="2"/>
  <c r="BQ2" i="2"/>
  <c r="BF5" i="2"/>
  <c r="BC8" i="2"/>
  <c r="BF10" i="2"/>
  <c r="CB3" i="2"/>
  <c r="CO2" i="2"/>
  <c r="CO4" i="2"/>
  <c r="AP3" i="3"/>
  <c r="AR2" i="3"/>
  <c r="AA2" i="2"/>
  <c r="AA4" i="2"/>
  <c r="AO2" i="2"/>
  <c r="AO4" i="2"/>
  <c r="AZ4" i="2"/>
  <c r="AF2" i="4"/>
  <c r="BC5" i="2"/>
  <c r="AZ8" i="2"/>
  <c r="BC10" i="2"/>
  <c r="CE3" i="2"/>
  <c r="CR2" i="2"/>
  <c r="CR4" i="2"/>
  <c r="AD2" i="2"/>
  <c r="AD4" i="2"/>
  <c r="AR2" i="2"/>
  <c r="AR4" i="2"/>
  <c r="BI6" i="2"/>
  <c r="AZ5" i="2"/>
  <c r="AZ10" i="2"/>
  <c r="CH3" i="2"/>
  <c r="CU2" i="2"/>
  <c r="CU4" i="2"/>
  <c r="AT4" i="3"/>
  <c r="AT2" i="3" s="1"/>
  <c r="AG2" i="2"/>
  <c r="AG4" i="2"/>
  <c r="AU4" i="2"/>
  <c r="BF6" i="2"/>
  <c r="BI7" i="2"/>
  <c r="BQ9" i="2"/>
  <c r="BI11" i="2"/>
  <c r="BY2" i="2"/>
  <c r="BY4" i="2"/>
  <c r="CL3" i="2"/>
  <c r="BC6" i="2"/>
  <c r="AO2" i="3"/>
  <c r="AQ2" i="3"/>
  <c r="BF7" i="2"/>
  <c r="BQ12" i="2"/>
  <c r="BQ15" i="2"/>
  <c r="CR3" i="2"/>
  <c r="AD3" i="2"/>
  <c r="AR3" i="2"/>
  <c r="BQ11" i="2"/>
  <c r="BM2" i="2" l="1"/>
  <c r="BL2" i="2"/>
</calcChain>
</file>

<file path=xl/sharedStrings.xml><?xml version="1.0" encoding="utf-8"?>
<sst xmlns="http://schemas.openxmlformats.org/spreadsheetml/2006/main" count="1096" uniqueCount="333">
  <si>
    <t>fr.X</t>
  </si>
  <si>
    <t>fr.Y</t>
  </si>
  <si>
    <t>fl.X</t>
  </si>
  <si>
    <t>fl.Y</t>
  </si>
  <si>
    <t>rr.X</t>
  </si>
  <si>
    <t>rr.Y</t>
  </si>
  <si>
    <t>rl.X</t>
  </si>
  <si>
    <t>rl.Y</t>
  </si>
  <si>
    <t>start/stop.X</t>
  </si>
  <si>
    <t>start/stop.Y</t>
  </si>
  <si>
    <t>drr.X</t>
  </si>
  <si>
    <t>drr.Y</t>
  </si>
  <si>
    <t>drl.X</t>
  </si>
  <si>
    <t>drl.Y</t>
  </si>
  <si>
    <t>IC FR X</t>
  </si>
  <si>
    <t>IC FR Y</t>
  </si>
  <si>
    <t>IC FL X</t>
  </si>
  <si>
    <t>IC FL Y</t>
  </si>
  <si>
    <t>IC RR X</t>
  </si>
  <si>
    <t>IC RR Y</t>
  </si>
  <si>
    <t>IC RL X</t>
  </si>
  <si>
    <t>IC RL Y</t>
  </si>
  <si>
    <t>STOP</t>
  </si>
  <si>
    <t>FR StrideLen(cm)</t>
  </si>
  <si>
    <t>FL StrideLen(cm)</t>
  </si>
  <si>
    <t>RR StrideLen(cm)</t>
  </si>
  <si>
    <t>RL StrideLen(cm)</t>
  </si>
  <si>
    <t>Front Trk Width(cm)</t>
  </si>
  <si>
    <t>Rear Trk Width(cm)</t>
  </si>
  <si>
    <t>Track Width</t>
  </si>
  <si>
    <t>AVG</t>
  </si>
  <si>
    <t>SD</t>
  </si>
  <si>
    <t>Front (cm)</t>
  </si>
  <si>
    <t>Rear (cm)</t>
  </si>
  <si>
    <t>Front Lat Move(cm)</t>
  </si>
  <si>
    <t>Rear Lat Move(cm)</t>
  </si>
  <si>
    <t>Lateral Movement</t>
  </si>
  <si>
    <t>Right Ft Base(cm)</t>
  </si>
  <si>
    <t>Left Ft Base(cm)</t>
  </si>
  <si>
    <t>Foot Base</t>
  </si>
  <si>
    <t>Right (cm)</t>
  </si>
  <si>
    <t>Left (cm)</t>
  </si>
  <si>
    <t>Diag Dist FRRL(cm)</t>
  </si>
  <si>
    <t>Diag Dist FLRR(cm)</t>
  </si>
  <si>
    <t>Diagonal Distance</t>
  </si>
  <si>
    <t>FRRL (cm)</t>
  </si>
  <si>
    <t>FLRR (cm)</t>
  </si>
  <si>
    <t>FR SW</t>
  </si>
  <si>
    <t>FRFL SW overlap</t>
  </si>
  <si>
    <t>FRRR SW overlap</t>
  </si>
  <si>
    <t>FRRL SW overlap</t>
  </si>
  <si>
    <t>FL SW</t>
  </si>
  <si>
    <t>FLFR SW overlap</t>
  </si>
  <si>
    <t>FLRR SW overlap</t>
  </si>
  <si>
    <t>FLRL SW overlap</t>
  </si>
  <si>
    <t>RR SW</t>
  </si>
  <si>
    <t>RRFR SW overlap</t>
  </si>
  <si>
    <t>RRFL SW overlap</t>
  </si>
  <si>
    <t>RRRL SW overlap</t>
  </si>
  <si>
    <t>RL SW</t>
  </si>
  <si>
    <t>RLFR SW overlap</t>
  </si>
  <si>
    <t>RLFL SW overlap</t>
  </si>
  <si>
    <t>RLRR SW overlap</t>
  </si>
  <si>
    <t>FR ST</t>
  </si>
  <si>
    <t>FRFL ST overlap</t>
  </si>
  <si>
    <t>FRRR ST overlap</t>
  </si>
  <si>
    <t>FRRL ST overlap</t>
  </si>
  <si>
    <t>FL ST</t>
  </si>
  <si>
    <t>FLFR ST overlap</t>
  </si>
  <si>
    <t>FLRR ST overlap</t>
  </si>
  <si>
    <t>FLRL ST overlap</t>
  </si>
  <si>
    <t>RR ST</t>
  </si>
  <si>
    <t>RRFR ST overlap</t>
  </si>
  <si>
    <t>RRFL ST overlap</t>
  </si>
  <si>
    <t>RRRL ST overlap</t>
  </si>
  <si>
    <t>RL ST</t>
  </si>
  <si>
    <t>RLFR ST overlap</t>
  </si>
  <si>
    <t>RLFL ST overlap</t>
  </si>
  <si>
    <t>RLRR ST overlap</t>
  </si>
  <si>
    <t>FR Swing Time(s)</t>
  </si>
  <si>
    <t>FL Swing Time(s)</t>
  </si>
  <si>
    <t>RR Swing Time(s)</t>
  </si>
  <si>
    <t>RL Swing Time(s)</t>
  </si>
  <si>
    <t>FR Stance Time(s)</t>
  </si>
  <si>
    <t>FL Stance Time(s)</t>
  </si>
  <si>
    <t>RR Stance Time(s)</t>
  </si>
  <si>
    <t>RL Stance Time(s)</t>
  </si>
  <si>
    <t>FR Stride Time(s)</t>
  </si>
  <si>
    <t>FL Stride Time(s)</t>
  </si>
  <si>
    <t>RR Stride Time(s)</t>
  </si>
  <si>
    <t>RL Stride Time(s)</t>
  </si>
  <si>
    <t>FR Swing %</t>
  </si>
  <si>
    <t>FL Swing %</t>
  </si>
  <si>
    <t>RR Swing %</t>
  </si>
  <si>
    <t>RL Swing %</t>
  </si>
  <si>
    <t>FR Stance %</t>
  </si>
  <si>
    <t>FL Stance %</t>
  </si>
  <si>
    <t>RR Stance %</t>
  </si>
  <si>
    <t>RL Stance %</t>
  </si>
  <si>
    <t>FR = Front Right</t>
  </si>
  <si>
    <t>FL = Front Left</t>
  </si>
  <si>
    <t>RR = Rear Right</t>
  </si>
  <si>
    <t>RL = Rear Left</t>
  </si>
  <si>
    <t>FR Stance Frames</t>
  </si>
  <si>
    <t>FL Stance Frames</t>
  </si>
  <si>
    <t>RR Stance Frames</t>
  </si>
  <si>
    <t>RL Stance Frames</t>
  </si>
  <si>
    <t>FR Swing Frames</t>
  </si>
  <si>
    <t>FL Swing Frames</t>
  </si>
  <si>
    <t>RR Swing Frames</t>
  </si>
  <si>
    <t>RL Swing Frames</t>
  </si>
  <si>
    <t>Dorsal</t>
  </si>
  <si>
    <t>FR Swing Time (s)</t>
  </si>
  <si>
    <t>FL Swing Time (s)</t>
  </si>
  <si>
    <t>RR Swing Time (s)</t>
  </si>
  <si>
    <t>RL Swing Time (s)</t>
  </si>
  <si>
    <t>FR Stance Time (s)</t>
  </si>
  <si>
    <t>FL Stance Time (s)</t>
  </si>
  <si>
    <t>RR Stance Time (s)</t>
  </si>
  <si>
    <t>RL Stance Time (s)</t>
  </si>
  <si>
    <t>FR Stride Time (s)</t>
  </si>
  <si>
    <t>FL Stride Time (s)</t>
  </si>
  <si>
    <t>RR Stride Time (s)</t>
  </si>
  <si>
    <t>RL Stride Time (s)</t>
  </si>
  <si>
    <t>FR Overall Stride Freq</t>
  </si>
  <si>
    <t>FL Overall Stride Freq</t>
  </si>
  <si>
    <t>RR Overall Stride Freq</t>
  </si>
  <si>
    <t>RL Overall Stride Freq</t>
  </si>
  <si>
    <t>FR Overall Stride Freq(Hz)</t>
  </si>
  <si>
    <t>FL Overall Stride Freq(Hz)</t>
  </si>
  <si>
    <t>RR Overall Stride Freq(Hz)</t>
  </si>
  <si>
    <t>RL Overall Stride Freq(Hz)</t>
  </si>
  <si>
    <t>FR Ind Stride Freq(Hz)</t>
  </si>
  <si>
    <t>FL Ind Stride Freq(Hz)</t>
  </si>
  <si>
    <t>RR Ind Stride Freq(Hz)</t>
  </si>
  <si>
    <t>RL Ind Stride Freq(Hz)</t>
  </si>
  <si>
    <t>FR Ind Stride Freq</t>
  </si>
  <si>
    <t>FL Ind Stride Freq</t>
  </si>
  <si>
    <t>RR Ind Stride Freq</t>
  </si>
  <si>
    <t>RL Ind Stride Freq</t>
  </si>
  <si>
    <t>FRFL Swing O%</t>
  </si>
  <si>
    <t>FRRR Swing O%</t>
  </si>
  <si>
    <t>FRRL Swing O%</t>
  </si>
  <si>
    <t>FLFR Swing O%</t>
  </si>
  <si>
    <t>FLRR Swing O%</t>
  </si>
  <si>
    <t>FLRL Swing O%</t>
  </si>
  <si>
    <t>RRFR Swing O%</t>
  </si>
  <si>
    <t>RRFL Swing O%</t>
  </si>
  <si>
    <t>RRRL Swing O%</t>
  </si>
  <si>
    <t>RLFR Swing O%</t>
  </si>
  <si>
    <t>RLFL Swing O%</t>
  </si>
  <si>
    <t>RLRR Swing O%</t>
  </si>
  <si>
    <t>FRFL Stance O%</t>
  </si>
  <si>
    <t>FRRR Stance O%</t>
  </si>
  <si>
    <t>FRRL Stance O%</t>
  </si>
  <si>
    <t>FLFR Stance O%</t>
  </si>
  <si>
    <t>FLRR Stance O%</t>
  </si>
  <si>
    <t>FLRL Stance O%</t>
  </si>
  <si>
    <t>RRFR Stance O%</t>
  </si>
  <si>
    <t>RRFL Stance O%</t>
  </si>
  <si>
    <t>RRRL Stance O%</t>
  </si>
  <si>
    <t>RLFR Stance O%</t>
  </si>
  <si>
    <t>RLFL Stance O%</t>
  </si>
  <si>
    <t>RLRR Stance O%</t>
  </si>
  <si>
    <t>FR Swing O%</t>
  </si>
  <si>
    <t>FL Swing O%</t>
  </si>
  <si>
    <t>RR Swing O%</t>
  </si>
  <si>
    <t>RL Swing O%</t>
  </si>
  <si>
    <t>FR Stance O%</t>
  </si>
  <si>
    <t>FL Stance O%</t>
  </si>
  <si>
    <t>RR Stance O%</t>
  </si>
  <si>
    <t>RL Stance O%</t>
  </si>
  <si>
    <t>FR Swing O(s)</t>
  </si>
  <si>
    <t>FL Swing O(s)</t>
  </si>
  <si>
    <t>RR Swing O(s)</t>
  </si>
  <si>
    <t>RL Swing O(s)</t>
  </si>
  <si>
    <t>FRFL Swing O(s)</t>
  </si>
  <si>
    <t>FLFR Swing O(s)</t>
  </si>
  <si>
    <t>RRFR Swing O(s)</t>
  </si>
  <si>
    <t>RLFR Swing O(s)</t>
  </si>
  <si>
    <t>FRRR Swing O(s)</t>
  </si>
  <si>
    <t>FLRR Swing O(s)</t>
  </si>
  <si>
    <t>RRFL Swing O(s)</t>
  </si>
  <si>
    <t>RLFL Swing O(s)</t>
  </si>
  <si>
    <t>FRRL Swing O(s)</t>
  </si>
  <si>
    <t>FLRL Swing O(s)</t>
  </si>
  <si>
    <t>RRRL Swing O(s)</t>
  </si>
  <si>
    <t>RLRR Swing O(s)</t>
  </si>
  <si>
    <t>FR Stance O(s)</t>
  </si>
  <si>
    <t>FL Stance O(s)</t>
  </si>
  <si>
    <t>RR Stance O(s)</t>
  </si>
  <si>
    <t>RL Stance O(s)</t>
  </si>
  <si>
    <t>FRFL Stance O(s)</t>
  </si>
  <si>
    <t>FLFR Stance O(s)</t>
  </si>
  <si>
    <t>RRFR Stance O(s)</t>
  </si>
  <si>
    <t>RLFR Stance O(s)</t>
  </si>
  <si>
    <t>FRRR Stance O(s)</t>
  </si>
  <si>
    <t>FLRR Stance O(s)</t>
  </si>
  <si>
    <t>RRFL Stance O(s)</t>
  </si>
  <si>
    <t>RLFL Stance O(s)</t>
  </si>
  <si>
    <t>FRRL Stance O(s)</t>
  </si>
  <si>
    <t>FLRL Stance O(s)</t>
  </si>
  <si>
    <t>RRRL Stance O(s)</t>
  </si>
  <si>
    <t>RLRR Stance O(s)</t>
  </si>
  <si>
    <t># Feet Down</t>
  </si>
  <si>
    <t>Which Feet</t>
  </si>
  <si>
    <t>0 Feet</t>
  </si>
  <si>
    <t>1 Foot</t>
  </si>
  <si>
    <t>2 Feet</t>
  </si>
  <si>
    <t>3 Feet</t>
  </si>
  <si>
    <t>4 Feet</t>
  </si>
  <si>
    <t>Total Frames</t>
  </si>
  <si>
    <t>Frames</t>
  </si>
  <si>
    <t>% Down</t>
  </si>
  <si>
    <t>Time Down</t>
  </si>
  <si>
    <t>FR</t>
  </si>
  <si>
    <t>FL</t>
  </si>
  <si>
    <t>RR</t>
  </si>
  <si>
    <t>RL</t>
  </si>
  <si>
    <t>SS</t>
  </si>
  <si>
    <t>Coupling</t>
  </si>
  <si>
    <t>FRFL</t>
  </si>
  <si>
    <t>FRRR</t>
  </si>
  <si>
    <t>FRRL</t>
  </si>
  <si>
    <t>FLFR</t>
  </si>
  <si>
    <t>FLRR</t>
  </si>
  <si>
    <t>FLRL</t>
  </si>
  <si>
    <t>RRFR</t>
  </si>
  <si>
    <t>RRFL</t>
  </si>
  <si>
    <t>RRRL</t>
  </si>
  <si>
    <t>RLFR</t>
  </si>
  <si>
    <t>RLFL</t>
  </si>
  <si>
    <t>RLRR</t>
  </si>
  <si>
    <t>FootFalls</t>
  </si>
  <si>
    <t>ICs</t>
  </si>
  <si>
    <t>IC Time(s)</t>
  </si>
  <si>
    <t>Sequence Time(s)</t>
  </si>
  <si>
    <t>Passes</t>
  </si>
  <si>
    <t>Pass Time(s)</t>
  </si>
  <si>
    <t>Sequence Freq(Hz)</t>
  </si>
  <si>
    <t>CPI Step Sequences</t>
  </si>
  <si>
    <t>Number</t>
  </si>
  <si>
    <t>Percent</t>
  </si>
  <si>
    <t>Sequence Type</t>
  </si>
  <si>
    <t>CPI</t>
  </si>
  <si>
    <t>RI</t>
  </si>
  <si>
    <t>PSI</t>
  </si>
  <si>
    <t>Total</t>
  </si>
  <si>
    <t>Correct</t>
  </si>
  <si>
    <t>DSI</t>
  </si>
  <si>
    <t>FPP</t>
  </si>
  <si>
    <t>HPP</t>
  </si>
  <si>
    <t>HPD</t>
  </si>
  <si>
    <t>RHPD</t>
  </si>
  <si>
    <t>LHPD</t>
  </si>
  <si>
    <t>%Right Dorsal</t>
  </si>
  <si>
    <t>%Left Dorsal</t>
  </si>
  <si>
    <t>DSI/Pass</t>
  </si>
  <si>
    <t>Dorsal/Pass</t>
  </si>
  <si>
    <t>3214</t>
  </si>
  <si>
    <t>2142</t>
  </si>
  <si>
    <t>1423</t>
  </si>
  <si>
    <t>4231</t>
  </si>
  <si>
    <t>2314</t>
  </si>
  <si>
    <t>3143</t>
  </si>
  <si>
    <t>1432</t>
  </si>
  <si>
    <t>4321</t>
  </si>
  <si>
    <t>2143</t>
  </si>
  <si>
    <t>3213</t>
  </si>
  <si>
    <t>2134</t>
  </si>
  <si>
    <t>1342</t>
  </si>
  <si>
    <t>3421</t>
  </si>
  <si>
    <t>4214</t>
  </si>
  <si>
    <t>4213</t>
  </si>
  <si>
    <t>2341</t>
  </si>
  <si>
    <t>3412</t>
  </si>
  <si>
    <t>4124</t>
  </si>
  <si>
    <t>1243</t>
  </si>
  <si>
    <t>2431</t>
  </si>
  <si>
    <t>4312</t>
  </si>
  <si>
    <t>3123</t>
  </si>
  <si>
    <t>1234</t>
  </si>
  <si>
    <t>4123</t>
  </si>
  <si>
    <t>1341</t>
  </si>
  <si>
    <t>3241</t>
  </si>
  <si>
    <t>2412</t>
  </si>
  <si>
    <t>Cb</t>
  </si>
  <si>
    <t>Other</t>
  </si>
  <si>
    <t>Ab</t>
  </si>
  <si>
    <t>Rb</t>
  </si>
  <si>
    <t>Ca</t>
  </si>
  <si>
    <t>Ra</t>
  </si>
  <si>
    <t>Aa</t>
  </si>
  <si>
    <t>Cruciate a - Ca</t>
  </si>
  <si>
    <t>Alternate a - Aa</t>
  </si>
  <si>
    <t>Rotate a - Ra</t>
  </si>
  <si>
    <t>Cruciate b - Cb</t>
  </si>
  <si>
    <t>Alternate b - Ab</t>
  </si>
  <si>
    <t>Rotate b - Rb</t>
  </si>
  <si>
    <t>Total Sequences</t>
  </si>
  <si>
    <t>Coordinated Pattern Index</t>
  </si>
  <si>
    <t>Ratio Index</t>
  </si>
  <si>
    <t>Plantar Stepping Index</t>
  </si>
  <si>
    <t>Dorsal Stepping Index</t>
  </si>
  <si>
    <t>Dorsal %Right</t>
  </si>
  <si>
    <t>Dorsal %Left</t>
  </si>
  <si>
    <t>FR Instant Speed(cm/s)</t>
  </si>
  <si>
    <t>FL Instant Speed(cm/s)</t>
  </si>
  <si>
    <t>RR Instant Speed(cm/s)</t>
  </si>
  <si>
    <t>RL Instant Speed(cm/s)</t>
  </si>
  <si>
    <t>Overall Speed(cm/s)</t>
  </si>
  <si>
    <t>T Stride Length(cm)</t>
  </si>
  <si>
    <t xml:space="preserve"> T Stride Time(s)</t>
  </si>
  <si>
    <t>Speed</t>
  </si>
  <si>
    <t>Instant Speed(cm/s)</t>
  </si>
  <si>
    <t>CouplingDFN</t>
  </si>
  <si>
    <t>FRFL DFN</t>
  </si>
  <si>
    <t>FRRR DFN</t>
  </si>
  <si>
    <t>FRRL DFN</t>
  </si>
  <si>
    <t>FLFR DFN</t>
  </si>
  <si>
    <t>FLRR DFN</t>
  </si>
  <si>
    <t>FLRL DFN</t>
  </si>
  <si>
    <t>RRFR DFN</t>
  </si>
  <si>
    <t>RRFL DFN</t>
  </si>
  <si>
    <t>RRRL DFN</t>
  </si>
  <si>
    <t>RLFR DFN</t>
  </si>
  <si>
    <t>RLFL DFN</t>
  </si>
  <si>
    <t>RLRR DFN</t>
  </si>
  <si>
    <t>RR Gait Angle(Deg)</t>
  </si>
  <si>
    <t>RL Gait Angle(Deg)</t>
  </si>
  <si>
    <t>Gait Angle</t>
  </si>
  <si>
    <t>Rear Right (Deg)</t>
  </si>
  <si>
    <t>Rear Left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</si>
</sst>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Graph!$A$4:$A$294</c:f>
              <c:numCache>
                <c:formatCode>General</c:formatCode>
                <c:ptCount val="29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</c:numCache>
            </c:numRef>
          </c:xVal>
          <c:yVal>
            <c:numRef>
              <c:f>Graph!$D$5:$D$293</c:f>
              <c:numCache>
                <c:formatCode>General</c:formatCode>
                <c:ptCount val="28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9D-4666-9AF4-B72476CAAD02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Graph!$A$4:$A$294</c:f>
              <c:numCache>
                <c:formatCode>General</c:formatCode>
                <c:ptCount val="29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</c:numCache>
            </c:numRef>
          </c:xVal>
          <c:yVal>
            <c:numRef>
              <c:f>Graph!$B$5:$B$293</c:f>
              <c:numCache>
                <c:formatCode>General</c:formatCode>
                <c:ptCount val="289"/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9D-4666-9AF4-B72476CAAD02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Graph!$A$4:$A$294</c:f>
              <c:numCache>
                <c:formatCode>General</c:formatCode>
                <c:ptCount val="29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</c:numCache>
            </c:numRef>
          </c:xVal>
          <c:yVal>
            <c:numRef>
              <c:f>Graph!$C$5:$C$293</c:f>
              <c:numCache>
                <c:formatCode>General</c:formatCode>
                <c:ptCount val="289"/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9D-4666-9AF4-B72476CAAD02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Graph!$A$4:$A$294</c:f>
              <c:numCache>
                <c:formatCode>General</c:formatCode>
                <c:ptCount val="29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</c:numCache>
            </c:numRef>
          </c:xVal>
          <c:yVal>
            <c:numRef>
              <c:f>Graph!$E$5:$E$293</c:f>
              <c:numCache>
                <c:formatCode>General</c:formatCode>
                <c:ptCount val="289"/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9D-4666-9AF4-B72476CAAD02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Graph!$A$4:$A$294</c:f>
              <c:numCache>
                <c:formatCode>General</c:formatCode>
                <c:ptCount val="29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</c:numCache>
            </c:numRef>
          </c:xVal>
          <c:yVal>
            <c:numRef>
              <c:f>Graph!$G$5:$G$293</c:f>
              <c:numCache>
                <c:formatCode>General</c:formatCode>
                <c:ptCount val="28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9D-4666-9AF4-B72476CAAD02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Graph!$A$4:$A$294</c:f>
              <c:numCache>
                <c:formatCode>General</c:formatCode>
                <c:ptCount val="29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</c:numCache>
            </c:numRef>
          </c:xVal>
          <c:yVal>
            <c:numRef>
              <c:f>Graph!$H$5:$H$293</c:f>
              <c:numCache>
                <c:formatCode>General</c:formatCode>
                <c:ptCount val="28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9D-4666-9AF4-B72476CAA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969167"/>
        <c:axId val="1267970607"/>
      </c:scatterChart>
      <c:valAx>
        <c:axId val="1267969167"/>
        <c:scaling>
          <c:orientation val="minMax"/>
          <c:max val="293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1267970607"/>
        <c:crosses val="autoZero"/>
        <c:crossBetween val="midCat"/>
      </c:valAx>
      <c:valAx>
        <c:axId val="126797060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679691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Graph!$A$296:$A$575</c:f>
              <c:numCache>
                <c:formatCode>General</c:formatCode>
                <c:ptCount val="280"/>
                <c:pt idx="0">
                  <c:v>295</c:v>
                </c:pt>
                <c:pt idx="1">
                  <c:v>296</c:v>
                </c:pt>
                <c:pt idx="2">
                  <c:v>297</c:v>
                </c:pt>
                <c:pt idx="3">
                  <c:v>298</c:v>
                </c:pt>
                <c:pt idx="4">
                  <c:v>299</c:v>
                </c:pt>
                <c:pt idx="5">
                  <c:v>300</c:v>
                </c:pt>
                <c:pt idx="6">
                  <c:v>301</c:v>
                </c:pt>
                <c:pt idx="7">
                  <c:v>302</c:v>
                </c:pt>
                <c:pt idx="8">
                  <c:v>303</c:v>
                </c:pt>
                <c:pt idx="9">
                  <c:v>304</c:v>
                </c:pt>
                <c:pt idx="10">
                  <c:v>305</c:v>
                </c:pt>
                <c:pt idx="11">
                  <c:v>306</c:v>
                </c:pt>
                <c:pt idx="12">
                  <c:v>307</c:v>
                </c:pt>
                <c:pt idx="13">
                  <c:v>308</c:v>
                </c:pt>
                <c:pt idx="14">
                  <c:v>309</c:v>
                </c:pt>
                <c:pt idx="15">
                  <c:v>310</c:v>
                </c:pt>
                <c:pt idx="16">
                  <c:v>311</c:v>
                </c:pt>
                <c:pt idx="17">
                  <c:v>312</c:v>
                </c:pt>
                <c:pt idx="18">
                  <c:v>313</c:v>
                </c:pt>
                <c:pt idx="19">
                  <c:v>314</c:v>
                </c:pt>
                <c:pt idx="20">
                  <c:v>315</c:v>
                </c:pt>
                <c:pt idx="21">
                  <c:v>316</c:v>
                </c:pt>
                <c:pt idx="22">
                  <c:v>317</c:v>
                </c:pt>
                <c:pt idx="23">
                  <c:v>318</c:v>
                </c:pt>
                <c:pt idx="24">
                  <c:v>319</c:v>
                </c:pt>
                <c:pt idx="25">
                  <c:v>320</c:v>
                </c:pt>
                <c:pt idx="26">
                  <c:v>321</c:v>
                </c:pt>
                <c:pt idx="27">
                  <c:v>322</c:v>
                </c:pt>
                <c:pt idx="28">
                  <c:v>323</c:v>
                </c:pt>
                <c:pt idx="29">
                  <c:v>324</c:v>
                </c:pt>
                <c:pt idx="30">
                  <c:v>325</c:v>
                </c:pt>
                <c:pt idx="31">
                  <c:v>326</c:v>
                </c:pt>
                <c:pt idx="32">
                  <c:v>327</c:v>
                </c:pt>
                <c:pt idx="33">
                  <c:v>328</c:v>
                </c:pt>
                <c:pt idx="34">
                  <c:v>329</c:v>
                </c:pt>
                <c:pt idx="35">
                  <c:v>330</c:v>
                </c:pt>
                <c:pt idx="36">
                  <c:v>331</c:v>
                </c:pt>
                <c:pt idx="37">
                  <c:v>332</c:v>
                </c:pt>
                <c:pt idx="38">
                  <c:v>333</c:v>
                </c:pt>
                <c:pt idx="39">
                  <c:v>334</c:v>
                </c:pt>
                <c:pt idx="40">
                  <c:v>335</c:v>
                </c:pt>
                <c:pt idx="41">
                  <c:v>336</c:v>
                </c:pt>
                <c:pt idx="42">
                  <c:v>337</c:v>
                </c:pt>
                <c:pt idx="43">
                  <c:v>338</c:v>
                </c:pt>
                <c:pt idx="44">
                  <c:v>339</c:v>
                </c:pt>
                <c:pt idx="45">
                  <c:v>340</c:v>
                </c:pt>
                <c:pt idx="46">
                  <c:v>341</c:v>
                </c:pt>
                <c:pt idx="47">
                  <c:v>342</c:v>
                </c:pt>
                <c:pt idx="48">
                  <c:v>343</c:v>
                </c:pt>
                <c:pt idx="49">
                  <c:v>344</c:v>
                </c:pt>
                <c:pt idx="50">
                  <c:v>345</c:v>
                </c:pt>
                <c:pt idx="51">
                  <c:v>346</c:v>
                </c:pt>
                <c:pt idx="52">
                  <c:v>347</c:v>
                </c:pt>
                <c:pt idx="53">
                  <c:v>348</c:v>
                </c:pt>
                <c:pt idx="54">
                  <c:v>349</c:v>
                </c:pt>
                <c:pt idx="55">
                  <c:v>350</c:v>
                </c:pt>
                <c:pt idx="56">
                  <c:v>351</c:v>
                </c:pt>
                <c:pt idx="57">
                  <c:v>352</c:v>
                </c:pt>
                <c:pt idx="58">
                  <c:v>353</c:v>
                </c:pt>
                <c:pt idx="59">
                  <c:v>354</c:v>
                </c:pt>
                <c:pt idx="60">
                  <c:v>355</c:v>
                </c:pt>
                <c:pt idx="61">
                  <c:v>356</c:v>
                </c:pt>
                <c:pt idx="62">
                  <c:v>357</c:v>
                </c:pt>
                <c:pt idx="63">
                  <c:v>358</c:v>
                </c:pt>
                <c:pt idx="64">
                  <c:v>359</c:v>
                </c:pt>
                <c:pt idx="65">
                  <c:v>360</c:v>
                </c:pt>
                <c:pt idx="66">
                  <c:v>361</c:v>
                </c:pt>
                <c:pt idx="67">
                  <c:v>362</c:v>
                </c:pt>
                <c:pt idx="68">
                  <c:v>363</c:v>
                </c:pt>
                <c:pt idx="69">
                  <c:v>364</c:v>
                </c:pt>
                <c:pt idx="70">
                  <c:v>365</c:v>
                </c:pt>
                <c:pt idx="71">
                  <c:v>366</c:v>
                </c:pt>
                <c:pt idx="72">
                  <c:v>367</c:v>
                </c:pt>
                <c:pt idx="73">
                  <c:v>368</c:v>
                </c:pt>
                <c:pt idx="74">
                  <c:v>369</c:v>
                </c:pt>
                <c:pt idx="75">
                  <c:v>370</c:v>
                </c:pt>
                <c:pt idx="76">
                  <c:v>371</c:v>
                </c:pt>
                <c:pt idx="77">
                  <c:v>372</c:v>
                </c:pt>
                <c:pt idx="78">
                  <c:v>373</c:v>
                </c:pt>
                <c:pt idx="79">
                  <c:v>374</c:v>
                </c:pt>
                <c:pt idx="80">
                  <c:v>375</c:v>
                </c:pt>
                <c:pt idx="81">
                  <c:v>376</c:v>
                </c:pt>
                <c:pt idx="82">
                  <c:v>377</c:v>
                </c:pt>
                <c:pt idx="83">
                  <c:v>378</c:v>
                </c:pt>
                <c:pt idx="84">
                  <c:v>379</c:v>
                </c:pt>
                <c:pt idx="85">
                  <c:v>380</c:v>
                </c:pt>
                <c:pt idx="86">
                  <c:v>381</c:v>
                </c:pt>
                <c:pt idx="87">
                  <c:v>382</c:v>
                </c:pt>
                <c:pt idx="88">
                  <c:v>383</c:v>
                </c:pt>
                <c:pt idx="89">
                  <c:v>384</c:v>
                </c:pt>
                <c:pt idx="90">
                  <c:v>385</c:v>
                </c:pt>
                <c:pt idx="91">
                  <c:v>386</c:v>
                </c:pt>
                <c:pt idx="92">
                  <c:v>387</c:v>
                </c:pt>
                <c:pt idx="93">
                  <c:v>388</c:v>
                </c:pt>
                <c:pt idx="94">
                  <c:v>389</c:v>
                </c:pt>
                <c:pt idx="95">
                  <c:v>390</c:v>
                </c:pt>
                <c:pt idx="96">
                  <c:v>391</c:v>
                </c:pt>
                <c:pt idx="97">
                  <c:v>392</c:v>
                </c:pt>
                <c:pt idx="98">
                  <c:v>393</c:v>
                </c:pt>
                <c:pt idx="99">
                  <c:v>394</c:v>
                </c:pt>
                <c:pt idx="100">
                  <c:v>395</c:v>
                </c:pt>
                <c:pt idx="101">
                  <c:v>396</c:v>
                </c:pt>
                <c:pt idx="102">
                  <c:v>397</c:v>
                </c:pt>
                <c:pt idx="103">
                  <c:v>398</c:v>
                </c:pt>
                <c:pt idx="104">
                  <c:v>399</c:v>
                </c:pt>
                <c:pt idx="105">
                  <c:v>400</c:v>
                </c:pt>
                <c:pt idx="106">
                  <c:v>401</c:v>
                </c:pt>
                <c:pt idx="107">
                  <c:v>402</c:v>
                </c:pt>
                <c:pt idx="108">
                  <c:v>403</c:v>
                </c:pt>
                <c:pt idx="109">
                  <c:v>404</c:v>
                </c:pt>
                <c:pt idx="110">
                  <c:v>405</c:v>
                </c:pt>
                <c:pt idx="111">
                  <c:v>406</c:v>
                </c:pt>
                <c:pt idx="112">
                  <c:v>407</c:v>
                </c:pt>
                <c:pt idx="113">
                  <c:v>408</c:v>
                </c:pt>
                <c:pt idx="114">
                  <c:v>409</c:v>
                </c:pt>
                <c:pt idx="115">
                  <c:v>410</c:v>
                </c:pt>
                <c:pt idx="116">
                  <c:v>411</c:v>
                </c:pt>
                <c:pt idx="117">
                  <c:v>412</c:v>
                </c:pt>
                <c:pt idx="118">
                  <c:v>413</c:v>
                </c:pt>
                <c:pt idx="119">
                  <c:v>414</c:v>
                </c:pt>
                <c:pt idx="120">
                  <c:v>415</c:v>
                </c:pt>
                <c:pt idx="121">
                  <c:v>416</c:v>
                </c:pt>
                <c:pt idx="122">
                  <c:v>417</c:v>
                </c:pt>
                <c:pt idx="123">
                  <c:v>418</c:v>
                </c:pt>
                <c:pt idx="124">
                  <c:v>419</c:v>
                </c:pt>
                <c:pt idx="125">
                  <c:v>420</c:v>
                </c:pt>
                <c:pt idx="126">
                  <c:v>421</c:v>
                </c:pt>
                <c:pt idx="127">
                  <c:v>422</c:v>
                </c:pt>
                <c:pt idx="128">
                  <c:v>423</c:v>
                </c:pt>
                <c:pt idx="129">
                  <c:v>424</c:v>
                </c:pt>
                <c:pt idx="130">
                  <c:v>425</c:v>
                </c:pt>
                <c:pt idx="131">
                  <c:v>426</c:v>
                </c:pt>
                <c:pt idx="132">
                  <c:v>427</c:v>
                </c:pt>
                <c:pt idx="133">
                  <c:v>428</c:v>
                </c:pt>
                <c:pt idx="134">
                  <c:v>429</c:v>
                </c:pt>
                <c:pt idx="135">
                  <c:v>430</c:v>
                </c:pt>
                <c:pt idx="136">
                  <c:v>431</c:v>
                </c:pt>
                <c:pt idx="137">
                  <c:v>432</c:v>
                </c:pt>
                <c:pt idx="138">
                  <c:v>433</c:v>
                </c:pt>
                <c:pt idx="139">
                  <c:v>434</c:v>
                </c:pt>
                <c:pt idx="140">
                  <c:v>435</c:v>
                </c:pt>
                <c:pt idx="141">
                  <c:v>436</c:v>
                </c:pt>
                <c:pt idx="142">
                  <c:v>437</c:v>
                </c:pt>
                <c:pt idx="143">
                  <c:v>438</c:v>
                </c:pt>
                <c:pt idx="144">
                  <c:v>439</c:v>
                </c:pt>
                <c:pt idx="145">
                  <c:v>440</c:v>
                </c:pt>
                <c:pt idx="146">
                  <c:v>441</c:v>
                </c:pt>
                <c:pt idx="147">
                  <c:v>442</c:v>
                </c:pt>
                <c:pt idx="148">
                  <c:v>443</c:v>
                </c:pt>
                <c:pt idx="149">
                  <c:v>444</c:v>
                </c:pt>
                <c:pt idx="150">
                  <c:v>445</c:v>
                </c:pt>
                <c:pt idx="151">
                  <c:v>446</c:v>
                </c:pt>
                <c:pt idx="152">
                  <c:v>447</c:v>
                </c:pt>
                <c:pt idx="153">
                  <c:v>448</c:v>
                </c:pt>
                <c:pt idx="154">
                  <c:v>449</c:v>
                </c:pt>
                <c:pt idx="155">
                  <c:v>450</c:v>
                </c:pt>
                <c:pt idx="156">
                  <c:v>451</c:v>
                </c:pt>
                <c:pt idx="157">
                  <c:v>452</c:v>
                </c:pt>
                <c:pt idx="158">
                  <c:v>453</c:v>
                </c:pt>
                <c:pt idx="159">
                  <c:v>454</c:v>
                </c:pt>
                <c:pt idx="160">
                  <c:v>455</c:v>
                </c:pt>
                <c:pt idx="161">
                  <c:v>456</c:v>
                </c:pt>
                <c:pt idx="162">
                  <c:v>457</c:v>
                </c:pt>
                <c:pt idx="163">
                  <c:v>458</c:v>
                </c:pt>
                <c:pt idx="164">
                  <c:v>459</c:v>
                </c:pt>
                <c:pt idx="165">
                  <c:v>460</c:v>
                </c:pt>
                <c:pt idx="166">
                  <c:v>461</c:v>
                </c:pt>
                <c:pt idx="167">
                  <c:v>462</c:v>
                </c:pt>
                <c:pt idx="168">
                  <c:v>463</c:v>
                </c:pt>
                <c:pt idx="169">
                  <c:v>464</c:v>
                </c:pt>
                <c:pt idx="170">
                  <c:v>465</c:v>
                </c:pt>
                <c:pt idx="171">
                  <c:v>466</c:v>
                </c:pt>
                <c:pt idx="172">
                  <c:v>467</c:v>
                </c:pt>
                <c:pt idx="173">
                  <c:v>468</c:v>
                </c:pt>
                <c:pt idx="174">
                  <c:v>469</c:v>
                </c:pt>
                <c:pt idx="175">
                  <c:v>470</c:v>
                </c:pt>
                <c:pt idx="176">
                  <c:v>471</c:v>
                </c:pt>
                <c:pt idx="177">
                  <c:v>472</c:v>
                </c:pt>
                <c:pt idx="178">
                  <c:v>473</c:v>
                </c:pt>
                <c:pt idx="179">
                  <c:v>474</c:v>
                </c:pt>
                <c:pt idx="180">
                  <c:v>475</c:v>
                </c:pt>
                <c:pt idx="181">
                  <c:v>476</c:v>
                </c:pt>
                <c:pt idx="182">
                  <c:v>477</c:v>
                </c:pt>
                <c:pt idx="183">
                  <c:v>478</c:v>
                </c:pt>
                <c:pt idx="184">
                  <c:v>479</c:v>
                </c:pt>
                <c:pt idx="185">
                  <c:v>480</c:v>
                </c:pt>
                <c:pt idx="186">
                  <c:v>481</c:v>
                </c:pt>
                <c:pt idx="187">
                  <c:v>482</c:v>
                </c:pt>
                <c:pt idx="188">
                  <c:v>483</c:v>
                </c:pt>
                <c:pt idx="189">
                  <c:v>484</c:v>
                </c:pt>
                <c:pt idx="190">
                  <c:v>485</c:v>
                </c:pt>
                <c:pt idx="191">
                  <c:v>486</c:v>
                </c:pt>
                <c:pt idx="192">
                  <c:v>487</c:v>
                </c:pt>
                <c:pt idx="193">
                  <c:v>488</c:v>
                </c:pt>
                <c:pt idx="194">
                  <c:v>489</c:v>
                </c:pt>
                <c:pt idx="195">
                  <c:v>490</c:v>
                </c:pt>
                <c:pt idx="196">
                  <c:v>491</c:v>
                </c:pt>
                <c:pt idx="197">
                  <c:v>492</c:v>
                </c:pt>
                <c:pt idx="198">
                  <c:v>493</c:v>
                </c:pt>
                <c:pt idx="199">
                  <c:v>494</c:v>
                </c:pt>
                <c:pt idx="200">
                  <c:v>495</c:v>
                </c:pt>
                <c:pt idx="201">
                  <c:v>496</c:v>
                </c:pt>
                <c:pt idx="202">
                  <c:v>497</c:v>
                </c:pt>
                <c:pt idx="203">
                  <c:v>498</c:v>
                </c:pt>
                <c:pt idx="204">
                  <c:v>499</c:v>
                </c:pt>
                <c:pt idx="205">
                  <c:v>500</c:v>
                </c:pt>
                <c:pt idx="206">
                  <c:v>501</c:v>
                </c:pt>
                <c:pt idx="207">
                  <c:v>502</c:v>
                </c:pt>
                <c:pt idx="208">
                  <c:v>503</c:v>
                </c:pt>
                <c:pt idx="209">
                  <c:v>504</c:v>
                </c:pt>
                <c:pt idx="210">
                  <c:v>505</c:v>
                </c:pt>
                <c:pt idx="211">
                  <c:v>506</c:v>
                </c:pt>
                <c:pt idx="212">
                  <c:v>507</c:v>
                </c:pt>
                <c:pt idx="213">
                  <c:v>508</c:v>
                </c:pt>
                <c:pt idx="214">
                  <c:v>509</c:v>
                </c:pt>
                <c:pt idx="215">
                  <c:v>510</c:v>
                </c:pt>
                <c:pt idx="216">
                  <c:v>511</c:v>
                </c:pt>
                <c:pt idx="217">
                  <c:v>512</c:v>
                </c:pt>
                <c:pt idx="218">
                  <c:v>513</c:v>
                </c:pt>
                <c:pt idx="219">
                  <c:v>514</c:v>
                </c:pt>
                <c:pt idx="220">
                  <c:v>515</c:v>
                </c:pt>
                <c:pt idx="221">
                  <c:v>516</c:v>
                </c:pt>
                <c:pt idx="222">
                  <c:v>517</c:v>
                </c:pt>
                <c:pt idx="223">
                  <c:v>518</c:v>
                </c:pt>
                <c:pt idx="224">
                  <c:v>519</c:v>
                </c:pt>
                <c:pt idx="225">
                  <c:v>520</c:v>
                </c:pt>
                <c:pt idx="226">
                  <c:v>521</c:v>
                </c:pt>
                <c:pt idx="227">
                  <c:v>522</c:v>
                </c:pt>
                <c:pt idx="228">
                  <c:v>523</c:v>
                </c:pt>
                <c:pt idx="229">
                  <c:v>524</c:v>
                </c:pt>
                <c:pt idx="230">
                  <c:v>525</c:v>
                </c:pt>
                <c:pt idx="231">
                  <c:v>526</c:v>
                </c:pt>
                <c:pt idx="232">
                  <c:v>527</c:v>
                </c:pt>
                <c:pt idx="233">
                  <c:v>528</c:v>
                </c:pt>
                <c:pt idx="234">
                  <c:v>529</c:v>
                </c:pt>
                <c:pt idx="235">
                  <c:v>530</c:v>
                </c:pt>
                <c:pt idx="236">
                  <c:v>531</c:v>
                </c:pt>
                <c:pt idx="237">
                  <c:v>532</c:v>
                </c:pt>
                <c:pt idx="238">
                  <c:v>533</c:v>
                </c:pt>
                <c:pt idx="239">
                  <c:v>534</c:v>
                </c:pt>
                <c:pt idx="240">
                  <c:v>535</c:v>
                </c:pt>
                <c:pt idx="241">
                  <c:v>536</c:v>
                </c:pt>
                <c:pt idx="242">
                  <c:v>537</c:v>
                </c:pt>
                <c:pt idx="243">
                  <c:v>538</c:v>
                </c:pt>
                <c:pt idx="244">
                  <c:v>539</c:v>
                </c:pt>
                <c:pt idx="245">
                  <c:v>540</c:v>
                </c:pt>
                <c:pt idx="246">
                  <c:v>541</c:v>
                </c:pt>
                <c:pt idx="247">
                  <c:v>542</c:v>
                </c:pt>
                <c:pt idx="248">
                  <c:v>543</c:v>
                </c:pt>
                <c:pt idx="249">
                  <c:v>544</c:v>
                </c:pt>
                <c:pt idx="250">
                  <c:v>545</c:v>
                </c:pt>
                <c:pt idx="251">
                  <c:v>546</c:v>
                </c:pt>
                <c:pt idx="252">
                  <c:v>547</c:v>
                </c:pt>
                <c:pt idx="253">
                  <c:v>548</c:v>
                </c:pt>
                <c:pt idx="254">
                  <c:v>549</c:v>
                </c:pt>
                <c:pt idx="255">
                  <c:v>550</c:v>
                </c:pt>
                <c:pt idx="256">
                  <c:v>551</c:v>
                </c:pt>
                <c:pt idx="257">
                  <c:v>552</c:v>
                </c:pt>
                <c:pt idx="258">
                  <c:v>553</c:v>
                </c:pt>
                <c:pt idx="259">
                  <c:v>554</c:v>
                </c:pt>
                <c:pt idx="260">
                  <c:v>555</c:v>
                </c:pt>
                <c:pt idx="261">
                  <c:v>556</c:v>
                </c:pt>
                <c:pt idx="262">
                  <c:v>557</c:v>
                </c:pt>
                <c:pt idx="263">
                  <c:v>558</c:v>
                </c:pt>
                <c:pt idx="264">
                  <c:v>559</c:v>
                </c:pt>
                <c:pt idx="265">
                  <c:v>560</c:v>
                </c:pt>
                <c:pt idx="266">
                  <c:v>561</c:v>
                </c:pt>
                <c:pt idx="267">
                  <c:v>562</c:v>
                </c:pt>
                <c:pt idx="268">
                  <c:v>563</c:v>
                </c:pt>
                <c:pt idx="269">
                  <c:v>564</c:v>
                </c:pt>
                <c:pt idx="270">
                  <c:v>565</c:v>
                </c:pt>
                <c:pt idx="271">
                  <c:v>566</c:v>
                </c:pt>
                <c:pt idx="272">
                  <c:v>567</c:v>
                </c:pt>
                <c:pt idx="273">
                  <c:v>568</c:v>
                </c:pt>
                <c:pt idx="274">
                  <c:v>569</c:v>
                </c:pt>
                <c:pt idx="275">
                  <c:v>570</c:v>
                </c:pt>
                <c:pt idx="276">
                  <c:v>571</c:v>
                </c:pt>
                <c:pt idx="277">
                  <c:v>572</c:v>
                </c:pt>
                <c:pt idx="278">
                  <c:v>573</c:v>
                </c:pt>
                <c:pt idx="279">
                  <c:v>574</c:v>
                </c:pt>
              </c:numCache>
            </c:numRef>
          </c:xVal>
          <c:yVal>
            <c:numRef>
              <c:f>Graph!$D$297:$D$574</c:f>
              <c:numCache>
                <c:formatCode>General</c:formatCode>
                <c:ptCount val="278"/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DE-477C-93F6-96CBE0635AAC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Graph!$A$296:$A$575</c:f>
              <c:numCache>
                <c:formatCode>General</c:formatCode>
                <c:ptCount val="280"/>
                <c:pt idx="0">
                  <c:v>295</c:v>
                </c:pt>
                <c:pt idx="1">
                  <c:v>296</c:v>
                </c:pt>
                <c:pt idx="2">
                  <c:v>297</c:v>
                </c:pt>
                <c:pt idx="3">
                  <c:v>298</c:v>
                </c:pt>
                <c:pt idx="4">
                  <c:v>299</c:v>
                </c:pt>
                <c:pt idx="5">
                  <c:v>300</c:v>
                </c:pt>
                <c:pt idx="6">
                  <c:v>301</c:v>
                </c:pt>
                <c:pt idx="7">
                  <c:v>302</c:v>
                </c:pt>
                <c:pt idx="8">
                  <c:v>303</c:v>
                </c:pt>
                <c:pt idx="9">
                  <c:v>304</c:v>
                </c:pt>
                <c:pt idx="10">
                  <c:v>305</c:v>
                </c:pt>
                <c:pt idx="11">
                  <c:v>306</c:v>
                </c:pt>
                <c:pt idx="12">
                  <c:v>307</c:v>
                </c:pt>
                <c:pt idx="13">
                  <c:v>308</c:v>
                </c:pt>
                <c:pt idx="14">
                  <c:v>309</c:v>
                </c:pt>
                <c:pt idx="15">
                  <c:v>310</c:v>
                </c:pt>
                <c:pt idx="16">
                  <c:v>311</c:v>
                </c:pt>
                <c:pt idx="17">
                  <c:v>312</c:v>
                </c:pt>
                <c:pt idx="18">
                  <c:v>313</c:v>
                </c:pt>
                <c:pt idx="19">
                  <c:v>314</c:v>
                </c:pt>
                <c:pt idx="20">
                  <c:v>315</c:v>
                </c:pt>
                <c:pt idx="21">
                  <c:v>316</c:v>
                </c:pt>
                <c:pt idx="22">
                  <c:v>317</c:v>
                </c:pt>
                <c:pt idx="23">
                  <c:v>318</c:v>
                </c:pt>
                <c:pt idx="24">
                  <c:v>319</c:v>
                </c:pt>
                <c:pt idx="25">
                  <c:v>320</c:v>
                </c:pt>
                <c:pt idx="26">
                  <c:v>321</c:v>
                </c:pt>
                <c:pt idx="27">
                  <c:v>322</c:v>
                </c:pt>
                <c:pt idx="28">
                  <c:v>323</c:v>
                </c:pt>
                <c:pt idx="29">
                  <c:v>324</c:v>
                </c:pt>
                <c:pt idx="30">
                  <c:v>325</c:v>
                </c:pt>
                <c:pt idx="31">
                  <c:v>326</c:v>
                </c:pt>
                <c:pt idx="32">
                  <c:v>327</c:v>
                </c:pt>
                <c:pt idx="33">
                  <c:v>328</c:v>
                </c:pt>
                <c:pt idx="34">
                  <c:v>329</c:v>
                </c:pt>
                <c:pt idx="35">
                  <c:v>330</c:v>
                </c:pt>
                <c:pt idx="36">
                  <c:v>331</c:v>
                </c:pt>
                <c:pt idx="37">
                  <c:v>332</c:v>
                </c:pt>
                <c:pt idx="38">
                  <c:v>333</c:v>
                </c:pt>
                <c:pt idx="39">
                  <c:v>334</c:v>
                </c:pt>
                <c:pt idx="40">
                  <c:v>335</c:v>
                </c:pt>
                <c:pt idx="41">
                  <c:v>336</c:v>
                </c:pt>
                <c:pt idx="42">
                  <c:v>337</c:v>
                </c:pt>
                <c:pt idx="43">
                  <c:v>338</c:v>
                </c:pt>
                <c:pt idx="44">
                  <c:v>339</c:v>
                </c:pt>
                <c:pt idx="45">
                  <c:v>340</c:v>
                </c:pt>
                <c:pt idx="46">
                  <c:v>341</c:v>
                </c:pt>
                <c:pt idx="47">
                  <c:v>342</c:v>
                </c:pt>
                <c:pt idx="48">
                  <c:v>343</c:v>
                </c:pt>
                <c:pt idx="49">
                  <c:v>344</c:v>
                </c:pt>
                <c:pt idx="50">
                  <c:v>345</c:v>
                </c:pt>
                <c:pt idx="51">
                  <c:v>346</c:v>
                </c:pt>
                <c:pt idx="52">
                  <c:v>347</c:v>
                </c:pt>
                <c:pt idx="53">
                  <c:v>348</c:v>
                </c:pt>
                <c:pt idx="54">
                  <c:v>349</c:v>
                </c:pt>
                <c:pt idx="55">
                  <c:v>350</c:v>
                </c:pt>
                <c:pt idx="56">
                  <c:v>351</c:v>
                </c:pt>
                <c:pt idx="57">
                  <c:v>352</c:v>
                </c:pt>
                <c:pt idx="58">
                  <c:v>353</c:v>
                </c:pt>
                <c:pt idx="59">
                  <c:v>354</c:v>
                </c:pt>
                <c:pt idx="60">
                  <c:v>355</c:v>
                </c:pt>
                <c:pt idx="61">
                  <c:v>356</c:v>
                </c:pt>
                <c:pt idx="62">
                  <c:v>357</c:v>
                </c:pt>
                <c:pt idx="63">
                  <c:v>358</c:v>
                </c:pt>
                <c:pt idx="64">
                  <c:v>359</c:v>
                </c:pt>
                <c:pt idx="65">
                  <c:v>360</c:v>
                </c:pt>
                <c:pt idx="66">
                  <c:v>361</c:v>
                </c:pt>
                <c:pt idx="67">
                  <c:v>362</c:v>
                </c:pt>
                <c:pt idx="68">
                  <c:v>363</c:v>
                </c:pt>
                <c:pt idx="69">
                  <c:v>364</c:v>
                </c:pt>
                <c:pt idx="70">
                  <c:v>365</c:v>
                </c:pt>
                <c:pt idx="71">
                  <c:v>366</c:v>
                </c:pt>
                <c:pt idx="72">
                  <c:v>367</c:v>
                </c:pt>
                <c:pt idx="73">
                  <c:v>368</c:v>
                </c:pt>
                <c:pt idx="74">
                  <c:v>369</c:v>
                </c:pt>
                <c:pt idx="75">
                  <c:v>370</c:v>
                </c:pt>
                <c:pt idx="76">
                  <c:v>371</c:v>
                </c:pt>
                <c:pt idx="77">
                  <c:v>372</c:v>
                </c:pt>
                <c:pt idx="78">
                  <c:v>373</c:v>
                </c:pt>
                <c:pt idx="79">
                  <c:v>374</c:v>
                </c:pt>
                <c:pt idx="80">
                  <c:v>375</c:v>
                </c:pt>
                <c:pt idx="81">
                  <c:v>376</c:v>
                </c:pt>
                <c:pt idx="82">
                  <c:v>377</c:v>
                </c:pt>
                <c:pt idx="83">
                  <c:v>378</c:v>
                </c:pt>
                <c:pt idx="84">
                  <c:v>379</c:v>
                </c:pt>
                <c:pt idx="85">
                  <c:v>380</c:v>
                </c:pt>
                <c:pt idx="86">
                  <c:v>381</c:v>
                </c:pt>
                <c:pt idx="87">
                  <c:v>382</c:v>
                </c:pt>
                <c:pt idx="88">
                  <c:v>383</c:v>
                </c:pt>
                <c:pt idx="89">
                  <c:v>384</c:v>
                </c:pt>
                <c:pt idx="90">
                  <c:v>385</c:v>
                </c:pt>
                <c:pt idx="91">
                  <c:v>386</c:v>
                </c:pt>
                <c:pt idx="92">
                  <c:v>387</c:v>
                </c:pt>
                <c:pt idx="93">
                  <c:v>388</c:v>
                </c:pt>
                <c:pt idx="94">
                  <c:v>389</c:v>
                </c:pt>
                <c:pt idx="95">
                  <c:v>390</c:v>
                </c:pt>
                <c:pt idx="96">
                  <c:v>391</c:v>
                </c:pt>
                <c:pt idx="97">
                  <c:v>392</c:v>
                </c:pt>
                <c:pt idx="98">
                  <c:v>393</c:v>
                </c:pt>
                <c:pt idx="99">
                  <c:v>394</c:v>
                </c:pt>
                <c:pt idx="100">
                  <c:v>395</c:v>
                </c:pt>
                <c:pt idx="101">
                  <c:v>396</c:v>
                </c:pt>
                <c:pt idx="102">
                  <c:v>397</c:v>
                </c:pt>
                <c:pt idx="103">
                  <c:v>398</c:v>
                </c:pt>
                <c:pt idx="104">
                  <c:v>399</c:v>
                </c:pt>
                <c:pt idx="105">
                  <c:v>400</c:v>
                </c:pt>
                <c:pt idx="106">
                  <c:v>401</c:v>
                </c:pt>
                <c:pt idx="107">
                  <c:v>402</c:v>
                </c:pt>
                <c:pt idx="108">
                  <c:v>403</c:v>
                </c:pt>
                <c:pt idx="109">
                  <c:v>404</c:v>
                </c:pt>
                <c:pt idx="110">
                  <c:v>405</c:v>
                </c:pt>
                <c:pt idx="111">
                  <c:v>406</c:v>
                </c:pt>
                <c:pt idx="112">
                  <c:v>407</c:v>
                </c:pt>
                <c:pt idx="113">
                  <c:v>408</c:v>
                </c:pt>
                <c:pt idx="114">
                  <c:v>409</c:v>
                </c:pt>
                <c:pt idx="115">
                  <c:v>410</c:v>
                </c:pt>
                <c:pt idx="116">
                  <c:v>411</c:v>
                </c:pt>
                <c:pt idx="117">
                  <c:v>412</c:v>
                </c:pt>
                <c:pt idx="118">
                  <c:v>413</c:v>
                </c:pt>
                <c:pt idx="119">
                  <c:v>414</c:v>
                </c:pt>
                <c:pt idx="120">
                  <c:v>415</c:v>
                </c:pt>
                <c:pt idx="121">
                  <c:v>416</c:v>
                </c:pt>
                <c:pt idx="122">
                  <c:v>417</c:v>
                </c:pt>
                <c:pt idx="123">
                  <c:v>418</c:v>
                </c:pt>
                <c:pt idx="124">
                  <c:v>419</c:v>
                </c:pt>
                <c:pt idx="125">
                  <c:v>420</c:v>
                </c:pt>
                <c:pt idx="126">
                  <c:v>421</c:v>
                </c:pt>
                <c:pt idx="127">
                  <c:v>422</c:v>
                </c:pt>
                <c:pt idx="128">
                  <c:v>423</c:v>
                </c:pt>
                <c:pt idx="129">
                  <c:v>424</c:v>
                </c:pt>
                <c:pt idx="130">
                  <c:v>425</c:v>
                </c:pt>
                <c:pt idx="131">
                  <c:v>426</c:v>
                </c:pt>
                <c:pt idx="132">
                  <c:v>427</c:v>
                </c:pt>
                <c:pt idx="133">
                  <c:v>428</c:v>
                </c:pt>
                <c:pt idx="134">
                  <c:v>429</c:v>
                </c:pt>
                <c:pt idx="135">
                  <c:v>430</c:v>
                </c:pt>
                <c:pt idx="136">
                  <c:v>431</c:v>
                </c:pt>
                <c:pt idx="137">
                  <c:v>432</c:v>
                </c:pt>
                <c:pt idx="138">
                  <c:v>433</c:v>
                </c:pt>
                <c:pt idx="139">
                  <c:v>434</c:v>
                </c:pt>
                <c:pt idx="140">
                  <c:v>435</c:v>
                </c:pt>
                <c:pt idx="141">
                  <c:v>436</c:v>
                </c:pt>
                <c:pt idx="142">
                  <c:v>437</c:v>
                </c:pt>
                <c:pt idx="143">
                  <c:v>438</c:v>
                </c:pt>
                <c:pt idx="144">
                  <c:v>439</c:v>
                </c:pt>
                <c:pt idx="145">
                  <c:v>440</c:v>
                </c:pt>
                <c:pt idx="146">
                  <c:v>441</c:v>
                </c:pt>
                <c:pt idx="147">
                  <c:v>442</c:v>
                </c:pt>
                <c:pt idx="148">
                  <c:v>443</c:v>
                </c:pt>
                <c:pt idx="149">
                  <c:v>444</c:v>
                </c:pt>
                <c:pt idx="150">
                  <c:v>445</c:v>
                </c:pt>
                <c:pt idx="151">
                  <c:v>446</c:v>
                </c:pt>
                <c:pt idx="152">
                  <c:v>447</c:v>
                </c:pt>
                <c:pt idx="153">
                  <c:v>448</c:v>
                </c:pt>
                <c:pt idx="154">
                  <c:v>449</c:v>
                </c:pt>
                <c:pt idx="155">
                  <c:v>450</c:v>
                </c:pt>
                <c:pt idx="156">
                  <c:v>451</c:v>
                </c:pt>
                <c:pt idx="157">
                  <c:v>452</c:v>
                </c:pt>
                <c:pt idx="158">
                  <c:v>453</c:v>
                </c:pt>
                <c:pt idx="159">
                  <c:v>454</c:v>
                </c:pt>
                <c:pt idx="160">
                  <c:v>455</c:v>
                </c:pt>
                <c:pt idx="161">
                  <c:v>456</c:v>
                </c:pt>
                <c:pt idx="162">
                  <c:v>457</c:v>
                </c:pt>
                <c:pt idx="163">
                  <c:v>458</c:v>
                </c:pt>
                <c:pt idx="164">
                  <c:v>459</c:v>
                </c:pt>
                <c:pt idx="165">
                  <c:v>460</c:v>
                </c:pt>
                <c:pt idx="166">
                  <c:v>461</c:v>
                </c:pt>
                <c:pt idx="167">
                  <c:v>462</c:v>
                </c:pt>
                <c:pt idx="168">
                  <c:v>463</c:v>
                </c:pt>
                <c:pt idx="169">
                  <c:v>464</c:v>
                </c:pt>
                <c:pt idx="170">
                  <c:v>465</c:v>
                </c:pt>
                <c:pt idx="171">
                  <c:v>466</c:v>
                </c:pt>
                <c:pt idx="172">
                  <c:v>467</c:v>
                </c:pt>
                <c:pt idx="173">
                  <c:v>468</c:v>
                </c:pt>
                <c:pt idx="174">
                  <c:v>469</c:v>
                </c:pt>
                <c:pt idx="175">
                  <c:v>470</c:v>
                </c:pt>
                <c:pt idx="176">
                  <c:v>471</c:v>
                </c:pt>
                <c:pt idx="177">
                  <c:v>472</c:v>
                </c:pt>
                <c:pt idx="178">
                  <c:v>473</c:v>
                </c:pt>
                <c:pt idx="179">
                  <c:v>474</c:v>
                </c:pt>
                <c:pt idx="180">
                  <c:v>475</c:v>
                </c:pt>
                <c:pt idx="181">
                  <c:v>476</c:v>
                </c:pt>
                <c:pt idx="182">
                  <c:v>477</c:v>
                </c:pt>
                <c:pt idx="183">
                  <c:v>478</c:v>
                </c:pt>
                <c:pt idx="184">
                  <c:v>479</c:v>
                </c:pt>
                <c:pt idx="185">
                  <c:v>480</c:v>
                </c:pt>
                <c:pt idx="186">
                  <c:v>481</c:v>
                </c:pt>
                <c:pt idx="187">
                  <c:v>482</c:v>
                </c:pt>
                <c:pt idx="188">
                  <c:v>483</c:v>
                </c:pt>
                <c:pt idx="189">
                  <c:v>484</c:v>
                </c:pt>
                <c:pt idx="190">
                  <c:v>485</c:v>
                </c:pt>
                <c:pt idx="191">
                  <c:v>486</c:v>
                </c:pt>
                <c:pt idx="192">
                  <c:v>487</c:v>
                </c:pt>
                <c:pt idx="193">
                  <c:v>488</c:v>
                </c:pt>
                <c:pt idx="194">
                  <c:v>489</c:v>
                </c:pt>
                <c:pt idx="195">
                  <c:v>490</c:v>
                </c:pt>
                <c:pt idx="196">
                  <c:v>491</c:v>
                </c:pt>
                <c:pt idx="197">
                  <c:v>492</c:v>
                </c:pt>
                <c:pt idx="198">
                  <c:v>493</c:v>
                </c:pt>
                <c:pt idx="199">
                  <c:v>494</c:v>
                </c:pt>
                <c:pt idx="200">
                  <c:v>495</c:v>
                </c:pt>
                <c:pt idx="201">
                  <c:v>496</c:v>
                </c:pt>
                <c:pt idx="202">
                  <c:v>497</c:v>
                </c:pt>
                <c:pt idx="203">
                  <c:v>498</c:v>
                </c:pt>
                <c:pt idx="204">
                  <c:v>499</c:v>
                </c:pt>
                <c:pt idx="205">
                  <c:v>500</c:v>
                </c:pt>
                <c:pt idx="206">
                  <c:v>501</c:v>
                </c:pt>
                <c:pt idx="207">
                  <c:v>502</c:v>
                </c:pt>
                <c:pt idx="208">
                  <c:v>503</c:v>
                </c:pt>
                <c:pt idx="209">
                  <c:v>504</c:v>
                </c:pt>
                <c:pt idx="210">
                  <c:v>505</c:v>
                </c:pt>
                <c:pt idx="211">
                  <c:v>506</c:v>
                </c:pt>
                <c:pt idx="212">
                  <c:v>507</c:v>
                </c:pt>
                <c:pt idx="213">
                  <c:v>508</c:v>
                </c:pt>
                <c:pt idx="214">
                  <c:v>509</c:v>
                </c:pt>
                <c:pt idx="215">
                  <c:v>510</c:v>
                </c:pt>
                <c:pt idx="216">
                  <c:v>511</c:v>
                </c:pt>
                <c:pt idx="217">
                  <c:v>512</c:v>
                </c:pt>
                <c:pt idx="218">
                  <c:v>513</c:v>
                </c:pt>
                <c:pt idx="219">
                  <c:v>514</c:v>
                </c:pt>
                <c:pt idx="220">
                  <c:v>515</c:v>
                </c:pt>
                <c:pt idx="221">
                  <c:v>516</c:v>
                </c:pt>
                <c:pt idx="222">
                  <c:v>517</c:v>
                </c:pt>
                <c:pt idx="223">
                  <c:v>518</c:v>
                </c:pt>
                <c:pt idx="224">
                  <c:v>519</c:v>
                </c:pt>
                <c:pt idx="225">
                  <c:v>520</c:v>
                </c:pt>
                <c:pt idx="226">
                  <c:v>521</c:v>
                </c:pt>
                <c:pt idx="227">
                  <c:v>522</c:v>
                </c:pt>
                <c:pt idx="228">
                  <c:v>523</c:v>
                </c:pt>
                <c:pt idx="229">
                  <c:v>524</c:v>
                </c:pt>
                <c:pt idx="230">
                  <c:v>525</c:v>
                </c:pt>
                <c:pt idx="231">
                  <c:v>526</c:v>
                </c:pt>
                <c:pt idx="232">
                  <c:v>527</c:v>
                </c:pt>
                <c:pt idx="233">
                  <c:v>528</c:v>
                </c:pt>
                <c:pt idx="234">
                  <c:v>529</c:v>
                </c:pt>
                <c:pt idx="235">
                  <c:v>530</c:v>
                </c:pt>
                <c:pt idx="236">
                  <c:v>531</c:v>
                </c:pt>
                <c:pt idx="237">
                  <c:v>532</c:v>
                </c:pt>
                <c:pt idx="238">
                  <c:v>533</c:v>
                </c:pt>
                <c:pt idx="239">
                  <c:v>534</c:v>
                </c:pt>
                <c:pt idx="240">
                  <c:v>535</c:v>
                </c:pt>
                <c:pt idx="241">
                  <c:v>536</c:v>
                </c:pt>
                <c:pt idx="242">
                  <c:v>537</c:v>
                </c:pt>
                <c:pt idx="243">
                  <c:v>538</c:v>
                </c:pt>
                <c:pt idx="244">
                  <c:v>539</c:v>
                </c:pt>
                <c:pt idx="245">
                  <c:v>540</c:v>
                </c:pt>
                <c:pt idx="246">
                  <c:v>541</c:v>
                </c:pt>
                <c:pt idx="247">
                  <c:v>542</c:v>
                </c:pt>
                <c:pt idx="248">
                  <c:v>543</c:v>
                </c:pt>
                <c:pt idx="249">
                  <c:v>544</c:v>
                </c:pt>
                <c:pt idx="250">
                  <c:v>545</c:v>
                </c:pt>
                <c:pt idx="251">
                  <c:v>546</c:v>
                </c:pt>
                <c:pt idx="252">
                  <c:v>547</c:v>
                </c:pt>
                <c:pt idx="253">
                  <c:v>548</c:v>
                </c:pt>
                <c:pt idx="254">
                  <c:v>549</c:v>
                </c:pt>
                <c:pt idx="255">
                  <c:v>550</c:v>
                </c:pt>
                <c:pt idx="256">
                  <c:v>551</c:v>
                </c:pt>
                <c:pt idx="257">
                  <c:v>552</c:v>
                </c:pt>
                <c:pt idx="258">
                  <c:v>553</c:v>
                </c:pt>
                <c:pt idx="259">
                  <c:v>554</c:v>
                </c:pt>
                <c:pt idx="260">
                  <c:v>555</c:v>
                </c:pt>
                <c:pt idx="261">
                  <c:v>556</c:v>
                </c:pt>
                <c:pt idx="262">
                  <c:v>557</c:v>
                </c:pt>
                <c:pt idx="263">
                  <c:v>558</c:v>
                </c:pt>
                <c:pt idx="264">
                  <c:v>559</c:v>
                </c:pt>
                <c:pt idx="265">
                  <c:v>560</c:v>
                </c:pt>
                <c:pt idx="266">
                  <c:v>561</c:v>
                </c:pt>
                <c:pt idx="267">
                  <c:v>562</c:v>
                </c:pt>
                <c:pt idx="268">
                  <c:v>563</c:v>
                </c:pt>
                <c:pt idx="269">
                  <c:v>564</c:v>
                </c:pt>
                <c:pt idx="270">
                  <c:v>565</c:v>
                </c:pt>
                <c:pt idx="271">
                  <c:v>566</c:v>
                </c:pt>
                <c:pt idx="272">
                  <c:v>567</c:v>
                </c:pt>
                <c:pt idx="273">
                  <c:v>568</c:v>
                </c:pt>
                <c:pt idx="274">
                  <c:v>569</c:v>
                </c:pt>
                <c:pt idx="275">
                  <c:v>570</c:v>
                </c:pt>
                <c:pt idx="276">
                  <c:v>571</c:v>
                </c:pt>
                <c:pt idx="277">
                  <c:v>572</c:v>
                </c:pt>
                <c:pt idx="278">
                  <c:v>573</c:v>
                </c:pt>
                <c:pt idx="279">
                  <c:v>574</c:v>
                </c:pt>
              </c:numCache>
            </c:numRef>
          </c:xVal>
          <c:yVal>
            <c:numRef>
              <c:f>Graph!$B$297:$B$574</c:f>
              <c:numCache>
                <c:formatCode>General</c:formatCode>
                <c:ptCount val="278"/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DE-477C-93F6-96CBE0635AAC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Graph!$A$296:$A$575</c:f>
              <c:numCache>
                <c:formatCode>General</c:formatCode>
                <c:ptCount val="280"/>
                <c:pt idx="0">
                  <c:v>295</c:v>
                </c:pt>
                <c:pt idx="1">
                  <c:v>296</c:v>
                </c:pt>
                <c:pt idx="2">
                  <c:v>297</c:v>
                </c:pt>
                <c:pt idx="3">
                  <c:v>298</c:v>
                </c:pt>
                <c:pt idx="4">
                  <c:v>299</c:v>
                </c:pt>
                <c:pt idx="5">
                  <c:v>300</c:v>
                </c:pt>
                <c:pt idx="6">
                  <c:v>301</c:v>
                </c:pt>
                <c:pt idx="7">
                  <c:v>302</c:v>
                </c:pt>
                <c:pt idx="8">
                  <c:v>303</c:v>
                </c:pt>
                <c:pt idx="9">
                  <c:v>304</c:v>
                </c:pt>
                <c:pt idx="10">
                  <c:v>305</c:v>
                </c:pt>
                <c:pt idx="11">
                  <c:v>306</c:v>
                </c:pt>
                <c:pt idx="12">
                  <c:v>307</c:v>
                </c:pt>
                <c:pt idx="13">
                  <c:v>308</c:v>
                </c:pt>
                <c:pt idx="14">
                  <c:v>309</c:v>
                </c:pt>
                <c:pt idx="15">
                  <c:v>310</c:v>
                </c:pt>
                <c:pt idx="16">
                  <c:v>311</c:v>
                </c:pt>
                <c:pt idx="17">
                  <c:v>312</c:v>
                </c:pt>
                <c:pt idx="18">
                  <c:v>313</c:v>
                </c:pt>
                <c:pt idx="19">
                  <c:v>314</c:v>
                </c:pt>
                <c:pt idx="20">
                  <c:v>315</c:v>
                </c:pt>
                <c:pt idx="21">
                  <c:v>316</c:v>
                </c:pt>
                <c:pt idx="22">
                  <c:v>317</c:v>
                </c:pt>
                <c:pt idx="23">
                  <c:v>318</c:v>
                </c:pt>
                <c:pt idx="24">
                  <c:v>319</c:v>
                </c:pt>
                <c:pt idx="25">
                  <c:v>320</c:v>
                </c:pt>
                <c:pt idx="26">
                  <c:v>321</c:v>
                </c:pt>
                <c:pt idx="27">
                  <c:v>322</c:v>
                </c:pt>
                <c:pt idx="28">
                  <c:v>323</c:v>
                </c:pt>
                <c:pt idx="29">
                  <c:v>324</c:v>
                </c:pt>
                <c:pt idx="30">
                  <c:v>325</c:v>
                </c:pt>
                <c:pt idx="31">
                  <c:v>326</c:v>
                </c:pt>
                <c:pt idx="32">
                  <c:v>327</c:v>
                </c:pt>
                <c:pt idx="33">
                  <c:v>328</c:v>
                </c:pt>
                <c:pt idx="34">
                  <c:v>329</c:v>
                </c:pt>
                <c:pt idx="35">
                  <c:v>330</c:v>
                </c:pt>
                <c:pt idx="36">
                  <c:v>331</c:v>
                </c:pt>
                <c:pt idx="37">
                  <c:v>332</c:v>
                </c:pt>
                <c:pt idx="38">
                  <c:v>333</c:v>
                </c:pt>
                <c:pt idx="39">
                  <c:v>334</c:v>
                </c:pt>
                <c:pt idx="40">
                  <c:v>335</c:v>
                </c:pt>
                <c:pt idx="41">
                  <c:v>336</c:v>
                </c:pt>
                <c:pt idx="42">
                  <c:v>337</c:v>
                </c:pt>
                <c:pt idx="43">
                  <c:v>338</c:v>
                </c:pt>
                <c:pt idx="44">
                  <c:v>339</c:v>
                </c:pt>
                <c:pt idx="45">
                  <c:v>340</c:v>
                </c:pt>
                <c:pt idx="46">
                  <c:v>341</c:v>
                </c:pt>
                <c:pt idx="47">
                  <c:v>342</c:v>
                </c:pt>
                <c:pt idx="48">
                  <c:v>343</c:v>
                </c:pt>
                <c:pt idx="49">
                  <c:v>344</c:v>
                </c:pt>
                <c:pt idx="50">
                  <c:v>345</c:v>
                </c:pt>
                <c:pt idx="51">
                  <c:v>346</c:v>
                </c:pt>
                <c:pt idx="52">
                  <c:v>347</c:v>
                </c:pt>
                <c:pt idx="53">
                  <c:v>348</c:v>
                </c:pt>
                <c:pt idx="54">
                  <c:v>349</c:v>
                </c:pt>
                <c:pt idx="55">
                  <c:v>350</c:v>
                </c:pt>
                <c:pt idx="56">
                  <c:v>351</c:v>
                </c:pt>
                <c:pt idx="57">
                  <c:v>352</c:v>
                </c:pt>
                <c:pt idx="58">
                  <c:v>353</c:v>
                </c:pt>
                <c:pt idx="59">
                  <c:v>354</c:v>
                </c:pt>
                <c:pt idx="60">
                  <c:v>355</c:v>
                </c:pt>
                <c:pt idx="61">
                  <c:v>356</c:v>
                </c:pt>
                <c:pt idx="62">
                  <c:v>357</c:v>
                </c:pt>
                <c:pt idx="63">
                  <c:v>358</c:v>
                </c:pt>
                <c:pt idx="64">
                  <c:v>359</c:v>
                </c:pt>
                <c:pt idx="65">
                  <c:v>360</c:v>
                </c:pt>
                <c:pt idx="66">
                  <c:v>361</c:v>
                </c:pt>
                <c:pt idx="67">
                  <c:v>362</c:v>
                </c:pt>
                <c:pt idx="68">
                  <c:v>363</c:v>
                </c:pt>
                <c:pt idx="69">
                  <c:v>364</c:v>
                </c:pt>
                <c:pt idx="70">
                  <c:v>365</c:v>
                </c:pt>
                <c:pt idx="71">
                  <c:v>366</c:v>
                </c:pt>
                <c:pt idx="72">
                  <c:v>367</c:v>
                </c:pt>
                <c:pt idx="73">
                  <c:v>368</c:v>
                </c:pt>
                <c:pt idx="74">
                  <c:v>369</c:v>
                </c:pt>
                <c:pt idx="75">
                  <c:v>370</c:v>
                </c:pt>
                <c:pt idx="76">
                  <c:v>371</c:v>
                </c:pt>
                <c:pt idx="77">
                  <c:v>372</c:v>
                </c:pt>
                <c:pt idx="78">
                  <c:v>373</c:v>
                </c:pt>
                <c:pt idx="79">
                  <c:v>374</c:v>
                </c:pt>
                <c:pt idx="80">
                  <c:v>375</c:v>
                </c:pt>
                <c:pt idx="81">
                  <c:v>376</c:v>
                </c:pt>
                <c:pt idx="82">
                  <c:v>377</c:v>
                </c:pt>
                <c:pt idx="83">
                  <c:v>378</c:v>
                </c:pt>
                <c:pt idx="84">
                  <c:v>379</c:v>
                </c:pt>
                <c:pt idx="85">
                  <c:v>380</c:v>
                </c:pt>
                <c:pt idx="86">
                  <c:v>381</c:v>
                </c:pt>
                <c:pt idx="87">
                  <c:v>382</c:v>
                </c:pt>
                <c:pt idx="88">
                  <c:v>383</c:v>
                </c:pt>
                <c:pt idx="89">
                  <c:v>384</c:v>
                </c:pt>
                <c:pt idx="90">
                  <c:v>385</c:v>
                </c:pt>
                <c:pt idx="91">
                  <c:v>386</c:v>
                </c:pt>
                <c:pt idx="92">
                  <c:v>387</c:v>
                </c:pt>
                <c:pt idx="93">
                  <c:v>388</c:v>
                </c:pt>
                <c:pt idx="94">
                  <c:v>389</c:v>
                </c:pt>
                <c:pt idx="95">
                  <c:v>390</c:v>
                </c:pt>
                <c:pt idx="96">
                  <c:v>391</c:v>
                </c:pt>
                <c:pt idx="97">
                  <c:v>392</c:v>
                </c:pt>
                <c:pt idx="98">
                  <c:v>393</c:v>
                </c:pt>
                <c:pt idx="99">
                  <c:v>394</c:v>
                </c:pt>
                <c:pt idx="100">
                  <c:v>395</c:v>
                </c:pt>
                <c:pt idx="101">
                  <c:v>396</c:v>
                </c:pt>
                <c:pt idx="102">
                  <c:v>397</c:v>
                </c:pt>
                <c:pt idx="103">
                  <c:v>398</c:v>
                </c:pt>
                <c:pt idx="104">
                  <c:v>399</c:v>
                </c:pt>
                <c:pt idx="105">
                  <c:v>400</c:v>
                </c:pt>
                <c:pt idx="106">
                  <c:v>401</c:v>
                </c:pt>
                <c:pt idx="107">
                  <c:v>402</c:v>
                </c:pt>
                <c:pt idx="108">
                  <c:v>403</c:v>
                </c:pt>
                <c:pt idx="109">
                  <c:v>404</c:v>
                </c:pt>
                <c:pt idx="110">
                  <c:v>405</c:v>
                </c:pt>
                <c:pt idx="111">
                  <c:v>406</c:v>
                </c:pt>
                <c:pt idx="112">
                  <c:v>407</c:v>
                </c:pt>
                <c:pt idx="113">
                  <c:v>408</c:v>
                </c:pt>
                <c:pt idx="114">
                  <c:v>409</c:v>
                </c:pt>
                <c:pt idx="115">
                  <c:v>410</c:v>
                </c:pt>
                <c:pt idx="116">
                  <c:v>411</c:v>
                </c:pt>
                <c:pt idx="117">
                  <c:v>412</c:v>
                </c:pt>
                <c:pt idx="118">
                  <c:v>413</c:v>
                </c:pt>
                <c:pt idx="119">
                  <c:v>414</c:v>
                </c:pt>
                <c:pt idx="120">
                  <c:v>415</c:v>
                </c:pt>
                <c:pt idx="121">
                  <c:v>416</c:v>
                </c:pt>
                <c:pt idx="122">
                  <c:v>417</c:v>
                </c:pt>
                <c:pt idx="123">
                  <c:v>418</c:v>
                </c:pt>
                <c:pt idx="124">
                  <c:v>419</c:v>
                </c:pt>
                <c:pt idx="125">
                  <c:v>420</c:v>
                </c:pt>
                <c:pt idx="126">
                  <c:v>421</c:v>
                </c:pt>
                <c:pt idx="127">
                  <c:v>422</c:v>
                </c:pt>
                <c:pt idx="128">
                  <c:v>423</c:v>
                </c:pt>
                <c:pt idx="129">
                  <c:v>424</c:v>
                </c:pt>
                <c:pt idx="130">
                  <c:v>425</c:v>
                </c:pt>
                <c:pt idx="131">
                  <c:v>426</c:v>
                </c:pt>
                <c:pt idx="132">
                  <c:v>427</c:v>
                </c:pt>
                <c:pt idx="133">
                  <c:v>428</c:v>
                </c:pt>
                <c:pt idx="134">
                  <c:v>429</c:v>
                </c:pt>
                <c:pt idx="135">
                  <c:v>430</c:v>
                </c:pt>
                <c:pt idx="136">
                  <c:v>431</c:v>
                </c:pt>
                <c:pt idx="137">
                  <c:v>432</c:v>
                </c:pt>
                <c:pt idx="138">
                  <c:v>433</c:v>
                </c:pt>
                <c:pt idx="139">
                  <c:v>434</c:v>
                </c:pt>
                <c:pt idx="140">
                  <c:v>435</c:v>
                </c:pt>
                <c:pt idx="141">
                  <c:v>436</c:v>
                </c:pt>
                <c:pt idx="142">
                  <c:v>437</c:v>
                </c:pt>
                <c:pt idx="143">
                  <c:v>438</c:v>
                </c:pt>
                <c:pt idx="144">
                  <c:v>439</c:v>
                </c:pt>
                <c:pt idx="145">
                  <c:v>440</c:v>
                </c:pt>
                <c:pt idx="146">
                  <c:v>441</c:v>
                </c:pt>
                <c:pt idx="147">
                  <c:v>442</c:v>
                </c:pt>
                <c:pt idx="148">
                  <c:v>443</c:v>
                </c:pt>
                <c:pt idx="149">
                  <c:v>444</c:v>
                </c:pt>
                <c:pt idx="150">
                  <c:v>445</c:v>
                </c:pt>
                <c:pt idx="151">
                  <c:v>446</c:v>
                </c:pt>
                <c:pt idx="152">
                  <c:v>447</c:v>
                </c:pt>
                <c:pt idx="153">
                  <c:v>448</c:v>
                </c:pt>
                <c:pt idx="154">
                  <c:v>449</c:v>
                </c:pt>
                <c:pt idx="155">
                  <c:v>450</c:v>
                </c:pt>
                <c:pt idx="156">
                  <c:v>451</c:v>
                </c:pt>
                <c:pt idx="157">
                  <c:v>452</c:v>
                </c:pt>
                <c:pt idx="158">
                  <c:v>453</c:v>
                </c:pt>
                <c:pt idx="159">
                  <c:v>454</c:v>
                </c:pt>
                <c:pt idx="160">
                  <c:v>455</c:v>
                </c:pt>
                <c:pt idx="161">
                  <c:v>456</c:v>
                </c:pt>
                <c:pt idx="162">
                  <c:v>457</c:v>
                </c:pt>
                <c:pt idx="163">
                  <c:v>458</c:v>
                </c:pt>
                <c:pt idx="164">
                  <c:v>459</c:v>
                </c:pt>
                <c:pt idx="165">
                  <c:v>460</c:v>
                </c:pt>
                <c:pt idx="166">
                  <c:v>461</c:v>
                </c:pt>
                <c:pt idx="167">
                  <c:v>462</c:v>
                </c:pt>
                <c:pt idx="168">
                  <c:v>463</c:v>
                </c:pt>
                <c:pt idx="169">
                  <c:v>464</c:v>
                </c:pt>
                <c:pt idx="170">
                  <c:v>465</c:v>
                </c:pt>
                <c:pt idx="171">
                  <c:v>466</c:v>
                </c:pt>
                <c:pt idx="172">
                  <c:v>467</c:v>
                </c:pt>
                <c:pt idx="173">
                  <c:v>468</c:v>
                </c:pt>
                <c:pt idx="174">
                  <c:v>469</c:v>
                </c:pt>
                <c:pt idx="175">
                  <c:v>470</c:v>
                </c:pt>
                <c:pt idx="176">
                  <c:v>471</c:v>
                </c:pt>
                <c:pt idx="177">
                  <c:v>472</c:v>
                </c:pt>
                <c:pt idx="178">
                  <c:v>473</c:v>
                </c:pt>
                <c:pt idx="179">
                  <c:v>474</c:v>
                </c:pt>
                <c:pt idx="180">
                  <c:v>475</c:v>
                </c:pt>
                <c:pt idx="181">
                  <c:v>476</c:v>
                </c:pt>
                <c:pt idx="182">
                  <c:v>477</c:v>
                </c:pt>
                <c:pt idx="183">
                  <c:v>478</c:v>
                </c:pt>
                <c:pt idx="184">
                  <c:v>479</c:v>
                </c:pt>
                <c:pt idx="185">
                  <c:v>480</c:v>
                </c:pt>
                <c:pt idx="186">
                  <c:v>481</c:v>
                </c:pt>
                <c:pt idx="187">
                  <c:v>482</c:v>
                </c:pt>
                <c:pt idx="188">
                  <c:v>483</c:v>
                </c:pt>
                <c:pt idx="189">
                  <c:v>484</c:v>
                </c:pt>
                <c:pt idx="190">
                  <c:v>485</c:v>
                </c:pt>
                <c:pt idx="191">
                  <c:v>486</c:v>
                </c:pt>
                <c:pt idx="192">
                  <c:v>487</c:v>
                </c:pt>
                <c:pt idx="193">
                  <c:v>488</c:v>
                </c:pt>
                <c:pt idx="194">
                  <c:v>489</c:v>
                </c:pt>
                <c:pt idx="195">
                  <c:v>490</c:v>
                </c:pt>
                <c:pt idx="196">
                  <c:v>491</c:v>
                </c:pt>
                <c:pt idx="197">
                  <c:v>492</c:v>
                </c:pt>
                <c:pt idx="198">
                  <c:v>493</c:v>
                </c:pt>
                <c:pt idx="199">
                  <c:v>494</c:v>
                </c:pt>
                <c:pt idx="200">
                  <c:v>495</c:v>
                </c:pt>
                <c:pt idx="201">
                  <c:v>496</c:v>
                </c:pt>
                <c:pt idx="202">
                  <c:v>497</c:v>
                </c:pt>
                <c:pt idx="203">
                  <c:v>498</c:v>
                </c:pt>
                <c:pt idx="204">
                  <c:v>499</c:v>
                </c:pt>
                <c:pt idx="205">
                  <c:v>500</c:v>
                </c:pt>
                <c:pt idx="206">
                  <c:v>501</c:v>
                </c:pt>
                <c:pt idx="207">
                  <c:v>502</c:v>
                </c:pt>
                <c:pt idx="208">
                  <c:v>503</c:v>
                </c:pt>
                <c:pt idx="209">
                  <c:v>504</c:v>
                </c:pt>
                <c:pt idx="210">
                  <c:v>505</c:v>
                </c:pt>
                <c:pt idx="211">
                  <c:v>506</c:v>
                </c:pt>
                <c:pt idx="212">
                  <c:v>507</c:v>
                </c:pt>
                <c:pt idx="213">
                  <c:v>508</c:v>
                </c:pt>
                <c:pt idx="214">
                  <c:v>509</c:v>
                </c:pt>
                <c:pt idx="215">
                  <c:v>510</c:v>
                </c:pt>
                <c:pt idx="216">
                  <c:v>511</c:v>
                </c:pt>
                <c:pt idx="217">
                  <c:v>512</c:v>
                </c:pt>
                <c:pt idx="218">
                  <c:v>513</c:v>
                </c:pt>
                <c:pt idx="219">
                  <c:v>514</c:v>
                </c:pt>
                <c:pt idx="220">
                  <c:v>515</c:v>
                </c:pt>
                <c:pt idx="221">
                  <c:v>516</c:v>
                </c:pt>
                <c:pt idx="222">
                  <c:v>517</c:v>
                </c:pt>
                <c:pt idx="223">
                  <c:v>518</c:v>
                </c:pt>
                <c:pt idx="224">
                  <c:v>519</c:v>
                </c:pt>
                <c:pt idx="225">
                  <c:v>520</c:v>
                </c:pt>
                <c:pt idx="226">
                  <c:v>521</c:v>
                </c:pt>
                <c:pt idx="227">
                  <c:v>522</c:v>
                </c:pt>
                <c:pt idx="228">
                  <c:v>523</c:v>
                </c:pt>
                <c:pt idx="229">
                  <c:v>524</c:v>
                </c:pt>
                <c:pt idx="230">
                  <c:v>525</c:v>
                </c:pt>
                <c:pt idx="231">
                  <c:v>526</c:v>
                </c:pt>
                <c:pt idx="232">
                  <c:v>527</c:v>
                </c:pt>
                <c:pt idx="233">
                  <c:v>528</c:v>
                </c:pt>
                <c:pt idx="234">
                  <c:v>529</c:v>
                </c:pt>
                <c:pt idx="235">
                  <c:v>530</c:v>
                </c:pt>
                <c:pt idx="236">
                  <c:v>531</c:v>
                </c:pt>
                <c:pt idx="237">
                  <c:v>532</c:v>
                </c:pt>
                <c:pt idx="238">
                  <c:v>533</c:v>
                </c:pt>
                <c:pt idx="239">
                  <c:v>534</c:v>
                </c:pt>
                <c:pt idx="240">
                  <c:v>535</c:v>
                </c:pt>
                <c:pt idx="241">
                  <c:v>536</c:v>
                </c:pt>
                <c:pt idx="242">
                  <c:v>537</c:v>
                </c:pt>
                <c:pt idx="243">
                  <c:v>538</c:v>
                </c:pt>
                <c:pt idx="244">
                  <c:v>539</c:v>
                </c:pt>
                <c:pt idx="245">
                  <c:v>540</c:v>
                </c:pt>
                <c:pt idx="246">
                  <c:v>541</c:v>
                </c:pt>
                <c:pt idx="247">
                  <c:v>542</c:v>
                </c:pt>
                <c:pt idx="248">
                  <c:v>543</c:v>
                </c:pt>
                <c:pt idx="249">
                  <c:v>544</c:v>
                </c:pt>
                <c:pt idx="250">
                  <c:v>545</c:v>
                </c:pt>
                <c:pt idx="251">
                  <c:v>546</c:v>
                </c:pt>
                <c:pt idx="252">
                  <c:v>547</c:v>
                </c:pt>
                <c:pt idx="253">
                  <c:v>548</c:v>
                </c:pt>
                <c:pt idx="254">
                  <c:v>549</c:v>
                </c:pt>
                <c:pt idx="255">
                  <c:v>550</c:v>
                </c:pt>
                <c:pt idx="256">
                  <c:v>551</c:v>
                </c:pt>
                <c:pt idx="257">
                  <c:v>552</c:v>
                </c:pt>
                <c:pt idx="258">
                  <c:v>553</c:v>
                </c:pt>
                <c:pt idx="259">
                  <c:v>554</c:v>
                </c:pt>
                <c:pt idx="260">
                  <c:v>555</c:v>
                </c:pt>
                <c:pt idx="261">
                  <c:v>556</c:v>
                </c:pt>
                <c:pt idx="262">
                  <c:v>557</c:v>
                </c:pt>
                <c:pt idx="263">
                  <c:v>558</c:v>
                </c:pt>
                <c:pt idx="264">
                  <c:v>559</c:v>
                </c:pt>
                <c:pt idx="265">
                  <c:v>560</c:v>
                </c:pt>
                <c:pt idx="266">
                  <c:v>561</c:v>
                </c:pt>
                <c:pt idx="267">
                  <c:v>562</c:v>
                </c:pt>
                <c:pt idx="268">
                  <c:v>563</c:v>
                </c:pt>
                <c:pt idx="269">
                  <c:v>564</c:v>
                </c:pt>
                <c:pt idx="270">
                  <c:v>565</c:v>
                </c:pt>
                <c:pt idx="271">
                  <c:v>566</c:v>
                </c:pt>
                <c:pt idx="272">
                  <c:v>567</c:v>
                </c:pt>
                <c:pt idx="273">
                  <c:v>568</c:v>
                </c:pt>
                <c:pt idx="274">
                  <c:v>569</c:v>
                </c:pt>
                <c:pt idx="275">
                  <c:v>570</c:v>
                </c:pt>
                <c:pt idx="276">
                  <c:v>571</c:v>
                </c:pt>
                <c:pt idx="277">
                  <c:v>572</c:v>
                </c:pt>
                <c:pt idx="278">
                  <c:v>573</c:v>
                </c:pt>
                <c:pt idx="279">
                  <c:v>574</c:v>
                </c:pt>
              </c:numCache>
            </c:numRef>
          </c:xVal>
          <c:yVal>
            <c:numRef>
              <c:f>Graph!$C$297:$C$574</c:f>
              <c:numCache>
                <c:formatCode>General</c:formatCode>
                <c:ptCount val="27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DE-477C-93F6-96CBE0635AAC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Graph!$A$296:$A$575</c:f>
              <c:numCache>
                <c:formatCode>General</c:formatCode>
                <c:ptCount val="280"/>
                <c:pt idx="0">
                  <c:v>295</c:v>
                </c:pt>
                <c:pt idx="1">
                  <c:v>296</c:v>
                </c:pt>
                <c:pt idx="2">
                  <c:v>297</c:v>
                </c:pt>
                <c:pt idx="3">
                  <c:v>298</c:v>
                </c:pt>
                <c:pt idx="4">
                  <c:v>299</c:v>
                </c:pt>
                <c:pt idx="5">
                  <c:v>300</c:v>
                </c:pt>
                <c:pt idx="6">
                  <c:v>301</c:v>
                </c:pt>
                <c:pt idx="7">
                  <c:v>302</c:v>
                </c:pt>
                <c:pt idx="8">
                  <c:v>303</c:v>
                </c:pt>
                <c:pt idx="9">
                  <c:v>304</c:v>
                </c:pt>
                <c:pt idx="10">
                  <c:v>305</c:v>
                </c:pt>
                <c:pt idx="11">
                  <c:v>306</c:v>
                </c:pt>
                <c:pt idx="12">
                  <c:v>307</c:v>
                </c:pt>
                <c:pt idx="13">
                  <c:v>308</c:v>
                </c:pt>
                <c:pt idx="14">
                  <c:v>309</c:v>
                </c:pt>
                <c:pt idx="15">
                  <c:v>310</c:v>
                </c:pt>
                <c:pt idx="16">
                  <c:v>311</c:v>
                </c:pt>
                <c:pt idx="17">
                  <c:v>312</c:v>
                </c:pt>
                <c:pt idx="18">
                  <c:v>313</c:v>
                </c:pt>
                <c:pt idx="19">
                  <c:v>314</c:v>
                </c:pt>
                <c:pt idx="20">
                  <c:v>315</c:v>
                </c:pt>
                <c:pt idx="21">
                  <c:v>316</c:v>
                </c:pt>
                <c:pt idx="22">
                  <c:v>317</c:v>
                </c:pt>
                <c:pt idx="23">
                  <c:v>318</c:v>
                </c:pt>
                <c:pt idx="24">
                  <c:v>319</c:v>
                </c:pt>
                <c:pt idx="25">
                  <c:v>320</c:v>
                </c:pt>
                <c:pt idx="26">
                  <c:v>321</c:v>
                </c:pt>
                <c:pt idx="27">
                  <c:v>322</c:v>
                </c:pt>
                <c:pt idx="28">
                  <c:v>323</c:v>
                </c:pt>
                <c:pt idx="29">
                  <c:v>324</c:v>
                </c:pt>
                <c:pt idx="30">
                  <c:v>325</c:v>
                </c:pt>
                <c:pt idx="31">
                  <c:v>326</c:v>
                </c:pt>
                <c:pt idx="32">
                  <c:v>327</c:v>
                </c:pt>
                <c:pt idx="33">
                  <c:v>328</c:v>
                </c:pt>
                <c:pt idx="34">
                  <c:v>329</c:v>
                </c:pt>
                <c:pt idx="35">
                  <c:v>330</c:v>
                </c:pt>
                <c:pt idx="36">
                  <c:v>331</c:v>
                </c:pt>
                <c:pt idx="37">
                  <c:v>332</c:v>
                </c:pt>
                <c:pt idx="38">
                  <c:v>333</c:v>
                </c:pt>
                <c:pt idx="39">
                  <c:v>334</c:v>
                </c:pt>
                <c:pt idx="40">
                  <c:v>335</c:v>
                </c:pt>
                <c:pt idx="41">
                  <c:v>336</c:v>
                </c:pt>
                <c:pt idx="42">
                  <c:v>337</c:v>
                </c:pt>
                <c:pt idx="43">
                  <c:v>338</c:v>
                </c:pt>
                <c:pt idx="44">
                  <c:v>339</c:v>
                </c:pt>
                <c:pt idx="45">
                  <c:v>340</c:v>
                </c:pt>
                <c:pt idx="46">
                  <c:v>341</c:v>
                </c:pt>
                <c:pt idx="47">
                  <c:v>342</c:v>
                </c:pt>
                <c:pt idx="48">
                  <c:v>343</c:v>
                </c:pt>
                <c:pt idx="49">
                  <c:v>344</c:v>
                </c:pt>
                <c:pt idx="50">
                  <c:v>345</c:v>
                </c:pt>
                <c:pt idx="51">
                  <c:v>346</c:v>
                </c:pt>
                <c:pt idx="52">
                  <c:v>347</c:v>
                </c:pt>
                <c:pt idx="53">
                  <c:v>348</c:v>
                </c:pt>
                <c:pt idx="54">
                  <c:v>349</c:v>
                </c:pt>
                <c:pt idx="55">
                  <c:v>350</c:v>
                </c:pt>
                <c:pt idx="56">
                  <c:v>351</c:v>
                </c:pt>
                <c:pt idx="57">
                  <c:v>352</c:v>
                </c:pt>
                <c:pt idx="58">
                  <c:v>353</c:v>
                </c:pt>
                <c:pt idx="59">
                  <c:v>354</c:v>
                </c:pt>
                <c:pt idx="60">
                  <c:v>355</c:v>
                </c:pt>
                <c:pt idx="61">
                  <c:v>356</c:v>
                </c:pt>
                <c:pt idx="62">
                  <c:v>357</c:v>
                </c:pt>
                <c:pt idx="63">
                  <c:v>358</c:v>
                </c:pt>
                <c:pt idx="64">
                  <c:v>359</c:v>
                </c:pt>
                <c:pt idx="65">
                  <c:v>360</c:v>
                </c:pt>
                <c:pt idx="66">
                  <c:v>361</c:v>
                </c:pt>
                <c:pt idx="67">
                  <c:v>362</c:v>
                </c:pt>
                <c:pt idx="68">
                  <c:v>363</c:v>
                </c:pt>
                <c:pt idx="69">
                  <c:v>364</c:v>
                </c:pt>
                <c:pt idx="70">
                  <c:v>365</c:v>
                </c:pt>
                <c:pt idx="71">
                  <c:v>366</c:v>
                </c:pt>
                <c:pt idx="72">
                  <c:v>367</c:v>
                </c:pt>
                <c:pt idx="73">
                  <c:v>368</c:v>
                </c:pt>
                <c:pt idx="74">
                  <c:v>369</c:v>
                </c:pt>
                <c:pt idx="75">
                  <c:v>370</c:v>
                </c:pt>
                <c:pt idx="76">
                  <c:v>371</c:v>
                </c:pt>
                <c:pt idx="77">
                  <c:v>372</c:v>
                </c:pt>
                <c:pt idx="78">
                  <c:v>373</c:v>
                </c:pt>
                <c:pt idx="79">
                  <c:v>374</c:v>
                </c:pt>
                <c:pt idx="80">
                  <c:v>375</c:v>
                </c:pt>
                <c:pt idx="81">
                  <c:v>376</c:v>
                </c:pt>
                <c:pt idx="82">
                  <c:v>377</c:v>
                </c:pt>
                <c:pt idx="83">
                  <c:v>378</c:v>
                </c:pt>
                <c:pt idx="84">
                  <c:v>379</c:v>
                </c:pt>
                <c:pt idx="85">
                  <c:v>380</c:v>
                </c:pt>
                <c:pt idx="86">
                  <c:v>381</c:v>
                </c:pt>
                <c:pt idx="87">
                  <c:v>382</c:v>
                </c:pt>
                <c:pt idx="88">
                  <c:v>383</c:v>
                </c:pt>
                <c:pt idx="89">
                  <c:v>384</c:v>
                </c:pt>
                <c:pt idx="90">
                  <c:v>385</c:v>
                </c:pt>
                <c:pt idx="91">
                  <c:v>386</c:v>
                </c:pt>
                <c:pt idx="92">
                  <c:v>387</c:v>
                </c:pt>
                <c:pt idx="93">
                  <c:v>388</c:v>
                </c:pt>
                <c:pt idx="94">
                  <c:v>389</c:v>
                </c:pt>
                <c:pt idx="95">
                  <c:v>390</c:v>
                </c:pt>
                <c:pt idx="96">
                  <c:v>391</c:v>
                </c:pt>
                <c:pt idx="97">
                  <c:v>392</c:v>
                </c:pt>
                <c:pt idx="98">
                  <c:v>393</c:v>
                </c:pt>
                <c:pt idx="99">
                  <c:v>394</c:v>
                </c:pt>
                <c:pt idx="100">
                  <c:v>395</c:v>
                </c:pt>
                <c:pt idx="101">
                  <c:v>396</c:v>
                </c:pt>
                <c:pt idx="102">
                  <c:v>397</c:v>
                </c:pt>
                <c:pt idx="103">
                  <c:v>398</c:v>
                </c:pt>
                <c:pt idx="104">
                  <c:v>399</c:v>
                </c:pt>
                <c:pt idx="105">
                  <c:v>400</c:v>
                </c:pt>
                <c:pt idx="106">
                  <c:v>401</c:v>
                </c:pt>
                <c:pt idx="107">
                  <c:v>402</c:v>
                </c:pt>
                <c:pt idx="108">
                  <c:v>403</c:v>
                </c:pt>
                <c:pt idx="109">
                  <c:v>404</c:v>
                </c:pt>
                <c:pt idx="110">
                  <c:v>405</c:v>
                </c:pt>
                <c:pt idx="111">
                  <c:v>406</c:v>
                </c:pt>
                <c:pt idx="112">
                  <c:v>407</c:v>
                </c:pt>
                <c:pt idx="113">
                  <c:v>408</c:v>
                </c:pt>
                <c:pt idx="114">
                  <c:v>409</c:v>
                </c:pt>
                <c:pt idx="115">
                  <c:v>410</c:v>
                </c:pt>
                <c:pt idx="116">
                  <c:v>411</c:v>
                </c:pt>
                <c:pt idx="117">
                  <c:v>412</c:v>
                </c:pt>
                <c:pt idx="118">
                  <c:v>413</c:v>
                </c:pt>
                <c:pt idx="119">
                  <c:v>414</c:v>
                </c:pt>
                <c:pt idx="120">
                  <c:v>415</c:v>
                </c:pt>
                <c:pt idx="121">
                  <c:v>416</c:v>
                </c:pt>
                <c:pt idx="122">
                  <c:v>417</c:v>
                </c:pt>
                <c:pt idx="123">
                  <c:v>418</c:v>
                </c:pt>
                <c:pt idx="124">
                  <c:v>419</c:v>
                </c:pt>
                <c:pt idx="125">
                  <c:v>420</c:v>
                </c:pt>
                <c:pt idx="126">
                  <c:v>421</c:v>
                </c:pt>
                <c:pt idx="127">
                  <c:v>422</c:v>
                </c:pt>
                <c:pt idx="128">
                  <c:v>423</c:v>
                </c:pt>
                <c:pt idx="129">
                  <c:v>424</c:v>
                </c:pt>
                <c:pt idx="130">
                  <c:v>425</c:v>
                </c:pt>
                <c:pt idx="131">
                  <c:v>426</c:v>
                </c:pt>
                <c:pt idx="132">
                  <c:v>427</c:v>
                </c:pt>
                <c:pt idx="133">
                  <c:v>428</c:v>
                </c:pt>
                <c:pt idx="134">
                  <c:v>429</c:v>
                </c:pt>
                <c:pt idx="135">
                  <c:v>430</c:v>
                </c:pt>
                <c:pt idx="136">
                  <c:v>431</c:v>
                </c:pt>
                <c:pt idx="137">
                  <c:v>432</c:v>
                </c:pt>
                <c:pt idx="138">
                  <c:v>433</c:v>
                </c:pt>
                <c:pt idx="139">
                  <c:v>434</c:v>
                </c:pt>
                <c:pt idx="140">
                  <c:v>435</c:v>
                </c:pt>
                <c:pt idx="141">
                  <c:v>436</c:v>
                </c:pt>
                <c:pt idx="142">
                  <c:v>437</c:v>
                </c:pt>
                <c:pt idx="143">
                  <c:v>438</c:v>
                </c:pt>
                <c:pt idx="144">
                  <c:v>439</c:v>
                </c:pt>
                <c:pt idx="145">
                  <c:v>440</c:v>
                </c:pt>
                <c:pt idx="146">
                  <c:v>441</c:v>
                </c:pt>
                <c:pt idx="147">
                  <c:v>442</c:v>
                </c:pt>
                <c:pt idx="148">
                  <c:v>443</c:v>
                </c:pt>
                <c:pt idx="149">
                  <c:v>444</c:v>
                </c:pt>
                <c:pt idx="150">
                  <c:v>445</c:v>
                </c:pt>
                <c:pt idx="151">
                  <c:v>446</c:v>
                </c:pt>
                <c:pt idx="152">
                  <c:v>447</c:v>
                </c:pt>
                <c:pt idx="153">
                  <c:v>448</c:v>
                </c:pt>
                <c:pt idx="154">
                  <c:v>449</c:v>
                </c:pt>
                <c:pt idx="155">
                  <c:v>450</c:v>
                </c:pt>
                <c:pt idx="156">
                  <c:v>451</c:v>
                </c:pt>
                <c:pt idx="157">
                  <c:v>452</c:v>
                </c:pt>
                <c:pt idx="158">
                  <c:v>453</c:v>
                </c:pt>
                <c:pt idx="159">
                  <c:v>454</c:v>
                </c:pt>
                <c:pt idx="160">
                  <c:v>455</c:v>
                </c:pt>
                <c:pt idx="161">
                  <c:v>456</c:v>
                </c:pt>
                <c:pt idx="162">
                  <c:v>457</c:v>
                </c:pt>
                <c:pt idx="163">
                  <c:v>458</c:v>
                </c:pt>
                <c:pt idx="164">
                  <c:v>459</c:v>
                </c:pt>
                <c:pt idx="165">
                  <c:v>460</c:v>
                </c:pt>
                <c:pt idx="166">
                  <c:v>461</c:v>
                </c:pt>
                <c:pt idx="167">
                  <c:v>462</c:v>
                </c:pt>
                <c:pt idx="168">
                  <c:v>463</c:v>
                </c:pt>
                <c:pt idx="169">
                  <c:v>464</c:v>
                </c:pt>
                <c:pt idx="170">
                  <c:v>465</c:v>
                </c:pt>
                <c:pt idx="171">
                  <c:v>466</c:v>
                </c:pt>
                <c:pt idx="172">
                  <c:v>467</c:v>
                </c:pt>
                <c:pt idx="173">
                  <c:v>468</c:v>
                </c:pt>
                <c:pt idx="174">
                  <c:v>469</c:v>
                </c:pt>
                <c:pt idx="175">
                  <c:v>470</c:v>
                </c:pt>
                <c:pt idx="176">
                  <c:v>471</c:v>
                </c:pt>
                <c:pt idx="177">
                  <c:v>472</c:v>
                </c:pt>
                <c:pt idx="178">
                  <c:v>473</c:v>
                </c:pt>
                <c:pt idx="179">
                  <c:v>474</c:v>
                </c:pt>
                <c:pt idx="180">
                  <c:v>475</c:v>
                </c:pt>
                <c:pt idx="181">
                  <c:v>476</c:v>
                </c:pt>
                <c:pt idx="182">
                  <c:v>477</c:v>
                </c:pt>
                <c:pt idx="183">
                  <c:v>478</c:v>
                </c:pt>
                <c:pt idx="184">
                  <c:v>479</c:v>
                </c:pt>
                <c:pt idx="185">
                  <c:v>480</c:v>
                </c:pt>
                <c:pt idx="186">
                  <c:v>481</c:v>
                </c:pt>
                <c:pt idx="187">
                  <c:v>482</c:v>
                </c:pt>
                <c:pt idx="188">
                  <c:v>483</c:v>
                </c:pt>
                <c:pt idx="189">
                  <c:v>484</c:v>
                </c:pt>
                <c:pt idx="190">
                  <c:v>485</c:v>
                </c:pt>
                <c:pt idx="191">
                  <c:v>486</c:v>
                </c:pt>
                <c:pt idx="192">
                  <c:v>487</c:v>
                </c:pt>
                <c:pt idx="193">
                  <c:v>488</c:v>
                </c:pt>
                <c:pt idx="194">
                  <c:v>489</c:v>
                </c:pt>
                <c:pt idx="195">
                  <c:v>490</c:v>
                </c:pt>
                <c:pt idx="196">
                  <c:v>491</c:v>
                </c:pt>
                <c:pt idx="197">
                  <c:v>492</c:v>
                </c:pt>
                <c:pt idx="198">
                  <c:v>493</c:v>
                </c:pt>
                <c:pt idx="199">
                  <c:v>494</c:v>
                </c:pt>
                <c:pt idx="200">
                  <c:v>495</c:v>
                </c:pt>
                <c:pt idx="201">
                  <c:v>496</c:v>
                </c:pt>
                <c:pt idx="202">
                  <c:v>497</c:v>
                </c:pt>
                <c:pt idx="203">
                  <c:v>498</c:v>
                </c:pt>
                <c:pt idx="204">
                  <c:v>499</c:v>
                </c:pt>
                <c:pt idx="205">
                  <c:v>500</c:v>
                </c:pt>
                <c:pt idx="206">
                  <c:v>501</c:v>
                </c:pt>
                <c:pt idx="207">
                  <c:v>502</c:v>
                </c:pt>
                <c:pt idx="208">
                  <c:v>503</c:v>
                </c:pt>
                <c:pt idx="209">
                  <c:v>504</c:v>
                </c:pt>
                <c:pt idx="210">
                  <c:v>505</c:v>
                </c:pt>
                <c:pt idx="211">
                  <c:v>506</c:v>
                </c:pt>
                <c:pt idx="212">
                  <c:v>507</c:v>
                </c:pt>
                <c:pt idx="213">
                  <c:v>508</c:v>
                </c:pt>
                <c:pt idx="214">
                  <c:v>509</c:v>
                </c:pt>
                <c:pt idx="215">
                  <c:v>510</c:v>
                </c:pt>
                <c:pt idx="216">
                  <c:v>511</c:v>
                </c:pt>
                <c:pt idx="217">
                  <c:v>512</c:v>
                </c:pt>
                <c:pt idx="218">
                  <c:v>513</c:v>
                </c:pt>
                <c:pt idx="219">
                  <c:v>514</c:v>
                </c:pt>
                <c:pt idx="220">
                  <c:v>515</c:v>
                </c:pt>
                <c:pt idx="221">
                  <c:v>516</c:v>
                </c:pt>
                <c:pt idx="222">
                  <c:v>517</c:v>
                </c:pt>
                <c:pt idx="223">
                  <c:v>518</c:v>
                </c:pt>
                <c:pt idx="224">
                  <c:v>519</c:v>
                </c:pt>
                <c:pt idx="225">
                  <c:v>520</c:v>
                </c:pt>
                <c:pt idx="226">
                  <c:v>521</c:v>
                </c:pt>
                <c:pt idx="227">
                  <c:v>522</c:v>
                </c:pt>
                <c:pt idx="228">
                  <c:v>523</c:v>
                </c:pt>
                <c:pt idx="229">
                  <c:v>524</c:v>
                </c:pt>
                <c:pt idx="230">
                  <c:v>525</c:v>
                </c:pt>
                <c:pt idx="231">
                  <c:v>526</c:v>
                </c:pt>
                <c:pt idx="232">
                  <c:v>527</c:v>
                </c:pt>
                <c:pt idx="233">
                  <c:v>528</c:v>
                </c:pt>
                <c:pt idx="234">
                  <c:v>529</c:v>
                </c:pt>
                <c:pt idx="235">
                  <c:v>530</c:v>
                </c:pt>
                <c:pt idx="236">
                  <c:v>531</c:v>
                </c:pt>
                <c:pt idx="237">
                  <c:v>532</c:v>
                </c:pt>
                <c:pt idx="238">
                  <c:v>533</c:v>
                </c:pt>
                <c:pt idx="239">
                  <c:v>534</c:v>
                </c:pt>
                <c:pt idx="240">
                  <c:v>535</c:v>
                </c:pt>
                <c:pt idx="241">
                  <c:v>536</c:v>
                </c:pt>
                <c:pt idx="242">
                  <c:v>537</c:v>
                </c:pt>
                <c:pt idx="243">
                  <c:v>538</c:v>
                </c:pt>
                <c:pt idx="244">
                  <c:v>539</c:v>
                </c:pt>
                <c:pt idx="245">
                  <c:v>540</c:v>
                </c:pt>
                <c:pt idx="246">
                  <c:v>541</c:v>
                </c:pt>
                <c:pt idx="247">
                  <c:v>542</c:v>
                </c:pt>
                <c:pt idx="248">
                  <c:v>543</c:v>
                </c:pt>
                <c:pt idx="249">
                  <c:v>544</c:v>
                </c:pt>
                <c:pt idx="250">
                  <c:v>545</c:v>
                </c:pt>
                <c:pt idx="251">
                  <c:v>546</c:v>
                </c:pt>
                <c:pt idx="252">
                  <c:v>547</c:v>
                </c:pt>
                <c:pt idx="253">
                  <c:v>548</c:v>
                </c:pt>
                <c:pt idx="254">
                  <c:v>549</c:v>
                </c:pt>
                <c:pt idx="255">
                  <c:v>550</c:v>
                </c:pt>
                <c:pt idx="256">
                  <c:v>551</c:v>
                </c:pt>
                <c:pt idx="257">
                  <c:v>552</c:v>
                </c:pt>
                <c:pt idx="258">
                  <c:v>553</c:v>
                </c:pt>
                <c:pt idx="259">
                  <c:v>554</c:v>
                </c:pt>
                <c:pt idx="260">
                  <c:v>555</c:v>
                </c:pt>
                <c:pt idx="261">
                  <c:v>556</c:v>
                </c:pt>
                <c:pt idx="262">
                  <c:v>557</c:v>
                </c:pt>
                <c:pt idx="263">
                  <c:v>558</c:v>
                </c:pt>
                <c:pt idx="264">
                  <c:v>559</c:v>
                </c:pt>
                <c:pt idx="265">
                  <c:v>560</c:v>
                </c:pt>
                <c:pt idx="266">
                  <c:v>561</c:v>
                </c:pt>
                <c:pt idx="267">
                  <c:v>562</c:v>
                </c:pt>
                <c:pt idx="268">
                  <c:v>563</c:v>
                </c:pt>
                <c:pt idx="269">
                  <c:v>564</c:v>
                </c:pt>
                <c:pt idx="270">
                  <c:v>565</c:v>
                </c:pt>
                <c:pt idx="271">
                  <c:v>566</c:v>
                </c:pt>
                <c:pt idx="272">
                  <c:v>567</c:v>
                </c:pt>
                <c:pt idx="273">
                  <c:v>568</c:v>
                </c:pt>
                <c:pt idx="274">
                  <c:v>569</c:v>
                </c:pt>
                <c:pt idx="275">
                  <c:v>570</c:v>
                </c:pt>
                <c:pt idx="276">
                  <c:v>571</c:v>
                </c:pt>
                <c:pt idx="277">
                  <c:v>572</c:v>
                </c:pt>
                <c:pt idx="278">
                  <c:v>573</c:v>
                </c:pt>
                <c:pt idx="279">
                  <c:v>574</c:v>
                </c:pt>
              </c:numCache>
            </c:numRef>
          </c:xVal>
          <c:yVal>
            <c:numRef>
              <c:f>Graph!$E$297:$E$574</c:f>
              <c:numCache>
                <c:formatCode>General</c:formatCode>
                <c:ptCount val="278"/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DE-477C-93F6-96CBE0635AAC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Graph!$A$296:$A$575</c:f>
              <c:numCache>
                <c:formatCode>General</c:formatCode>
                <c:ptCount val="280"/>
                <c:pt idx="0">
                  <c:v>295</c:v>
                </c:pt>
                <c:pt idx="1">
                  <c:v>296</c:v>
                </c:pt>
                <c:pt idx="2">
                  <c:v>297</c:v>
                </c:pt>
                <c:pt idx="3">
                  <c:v>298</c:v>
                </c:pt>
                <c:pt idx="4">
                  <c:v>299</c:v>
                </c:pt>
                <c:pt idx="5">
                  <c:v>300</c:v>
                </c:pt>
                <c:pt idx="6">
                  <c:v>301</c:v>
                </c:pt>
                <c:pt idx="7">
                  <c:v>302</c:v>
                </c:pt>
                <c:pt idx="8">
                  <c:v>303</c:v>
                </c:pt>
                <c:pt idx="9">
                  <c:v>304</c:v>
                </c:pt>
                <c:pt idx="10">
                  <c:v>305</c:v>
                </c:pt>
                <c:pt idx="11">
                  <c:v>306</c:v>
                </c:pt>
                <c:pt idx="12">
                  <c:v>307</c:v>
                </c:pt>
                <c:pt idx="13">
                  <c:v>308</c:v>
                </c:pt>
                <c:pt idx="14">
                  <c:v>309</c:v>
                </c:pt>
                <c:pt idx="15">
                  <c:v>310</c:v>
                </c:pt>
                <c:pt idx="16">
                  <c:v>311</c:v>
                </c:pt>
                <c:pt idx="17">
                  <c:v>312</c:v>
                </c:pt>
                <c:pt idx="18">
                  <c:v>313</c:v>
                </c:pt>
                <c:pt idx="19">
                  <c:v>314</c:v>
                </c:pt>
                <c:pt idx="20">
                  <c:v>315</c:v>
                </c:pt>
                <c:pt idx="21">
                  <c:v>316</c:v>
                </c:pt>
                <c:pt idx="22">
                  <c:v>317</c:v>
                </c:pt>
                <c:pt idx="23">
                  <c:v>318</c:v>
                </c:pt>
                <c:pt idx="24">
                  <c:v>319</c:v>
                </c:pt>
                <c:pt idx="25">
                  <c:v>320</c:v>
                </c:pt>
                <c:pt idx="26">
                  <c:v>321</c:v>
                </c:pt>
                <c:pt idx="27">
                  <c:v>322</c:v>
                </c:pt>
                <c:pt idx="28">
                  <c:v>323</c:v>
                </c:pt>
                <c:pt idx="29">
                  <c:v>324</c:v>
                </c:pt>
                <c:pt idx="30">
                  <c:v>325</c:v>
                </c:pt>
                <c:pt idx="31">
                  <c:v>326</c:v>
                </c:pt>
                <c:pt idx="32">
                  <c:v>327</c:v>
                </c:pt>
                <c:pt idx="33">
                  <c:v>328</c:v>
                </c:pt>
                <c:pt idx="34">
                  <c:v>329</c:v>
                </c:pt>
                <c:pt idx="35">
                  <c:v>330</c:v>
                </c:pt>
                <c:pt idx="36">
                  <c:v>331</c:v>
                </c:pt>
                <c:pt idx="37">
                  <c:v>332</c:v>
                </c:pt>
                <c:pt idx="38">
                  <c:v>333</c:v>
                </c:pt>
                <c:pt idx="39">
                  <c:v>334</c:v>
                </c:pt>
                <c:pt idx="40">
                  <c:v>335</c:v>
                </c:pt>
                <c:pt idx="41">
                  <c:v>336</c:v>
                </c:pt>
                <c:pt idx="42">
                  <c:v>337</c:v>
                </c:pt>
                <c:pt idx="43">
                  <c:v>338</c:v>
                </c:pt>
                <c:pt idx="44">
                  <c:v>339</c:v>
                </c:pt>
                <c:pt idx="45">
                  <c:v>340</c:v>
                </c:pt>
                <c:pt idx="46">
                  <c:v>341</c:v>
                </c:pt>
                <c:pt idx="47">
                  <c:v>342</c:v>
                </c:pt>
                <c:pt idx="48">
                  <c:v>343</c:v>
                </c:pt>
                <c:pt idx="49">
                  <c:v>344</c:v>
                </c:pt>
                <c:pt idx="50">
                  <c:v>345</c:v>
                </c:pt>
                <c:pt idx="51">
                  <c:v>346</c:v>
                </c:pt>
                <c:pt idx="52">
                  <c:v>347</c:v>
                </c:pt>
                <c:pt idx="53">
                  <c:v>348</c:v>
                </c:pt>
                <c:pt idx="54">
                  <c:v>349</c:v>
                </c:pt>
                <c:pt idx="55">
                  <c:v>350</c:v>
                </c:pt>
                <c:pt idx="56">
                  <c:v>351</c:v>
                </c:pt>
                <c:pt idx="57">
                  <c:v>352</c:v>
                </c:pt>
                <c:pt idx="58">
                  <c:v>353</c:v>
                </c:pt>
                <c:pt idx="59">
                  <c:v>354</c:v>
                </c:pt>
                <c:pt idx="60">
                  <c:v>355</c:v>
                </c:pt>
                <c:pt idx="61">
                  <c:v>356</c:v>
                </c:pt>
                <c:pt idx="62">
                  <c:v>357</c:v>
                </c:pt>
                <c:pt idx="63">
                  <c:v>358</c:v>
                </c:pt>
                <c:pt idx="64">
                  <c:v>359</c:v>
                </c:pt>
                <c:pt idx="65">
                  <c:v>360</c:v>
                </c:pt>
                <c:pt idx="66">
                  <c:v>361</c:v>
                </c:pt>
                <c:pt idx="67">
                  <c:v>362</c:v>
                </c:pt>
                <c:pt idx="68">
                  <c:v>363</c:v>
                </c:pt>
                <c:pt idx="69">
                  <c:v>364</c:v>
                </c:pt>
                <c:pt idx="70">
                  <c:v>365</c:v>
                </c:pt>
                <c:pt idx="71">
                  <c:v>366</c:v>
                </c:pt>
                <c:pt idx="72">
                  <c:v>367</c:v>
                </c:pt>
                <c:pt idx="73">
                  <c:v>368</c:v>
                </c:pt>
                <c:pt idx="74">
                  <c:v>369</c:v>
                </c:pt>
                <c:pt idx="75">
                  <c:v>370</c:v>
                </c:pt>
                <c:pt idx="76">
                  <c:v>371</c:v>
                </c:pt>
                <c:pt idx="77">
                  <c:v>372</c:v>
                </c:pt>
                <c:pt idx="78">
                  <c:v>373</c:v>
                </c:pt>
                <c:pt idx="79">
                  <c:v>374</c:v>
                </c:pt>
                <c:pt idx="80">
                  <c:v>375</c:v>
                </c:pt>
                <c:pt idx="81">
                  <c:v>376</c:v>
                </c:pt>
                <c:pt idx="82">
                  <c:v>377</c:v>
                </c:pt>
                <c:pt idx="83">
                  <c:v>378</c:v>
                </c:pt>
                <c:pt idx="84">
                  <c:v>379</c:v>
                </c:pt>
                <c:pt idx="85">
                  <c:v>380</c:v>
                </c:pt>
                <c:pt idx="86">
                  <c:v>381</c:v>
                </c:pt>
                <c:pt idx="87">
                  <c:v>382</c:v>
                </c:pt>
                <c:pt idx="88">
                  <c:v>383</c:v>
                </c:pt>
                <c:pt idx="89">
                  <c:v>384</c:v>
                </c:pt>
                <c:pt idx="90">
                  <c:v>385</c:v>
                </c:pt>
                <c:pt idx="91">
                  <c:v>386</c:v>
                </c:pt>
                <c:pt idx="92">
                  <c:v>387</c:v>
                </c:pt>
                <c:pt idx="93">
                  <c:v>388</c:v>
                </c:pt>
                <c:pt idx="94">
                  <c:v>389</c:v>
                </c:pt>
                <c:pt idx="95">
                  <c:v>390</c:v>
                </c:pt>
                <c:pt idx="96">
                  <c:v>391</c:v>
                </c:pt>
                <c:pt idx="97">
                  <c:v>392</c:v>
                </c:pt>
                <c:pt idx="98">
                  <c:v>393</c:v>
                </c:pt>
                <c:pt idx="99">
                  <c:v>394</c:v>
                </c:pt>
                <c:pt idx="100">
                  <c:v>395</c:v>
                </c:pt>
                <c:pt idx="101">
                  <c:v>396</c:v>
                </c:pt>
                <c:pt idx="102">
                  <c:v>397</c:v>
                </c:pt>
                <c:pt idx="103">
                  <c:v>398</c:v>
                </c:pt>
                <c:pt idx="104">
                  <c:v>399</c:v>
                </c:pt>
                <c:pt idx="105">
                  <c:v>400</c:v>
                </c:pt>
                <c:pt idx="106">
                  <c:v>401</c:v>
                </c:pt>
                <c:pt idx="107">
                  <c:v>402</c:v>
                </c:pt>
                <c:pt idx="108">
                  <c:v>403</c:v>
                </c:pt>
                <c:pt idx="109">
                  <c:v>404</c:v>
                </c:pt>
                <c:pt idx="110">
                  <c:v>405</c:v>
                </c:pt>
                <c:pt idx="111">
                  <c:v>406</c:v>
                </c:pt>
                <c:pt idx="112">
                  <c:v>407</c:v>
                </c:pt>
                <c:pt idx="113">
                  <c:v>408</c:v>
                </c:pt>
                <c:pt idx="114">
                  <c:v>409</c:v>
                </c:pt>
                <c:pt idx="115">
                  <c:v>410</c:v>
                </c:pt>
                <c:pt idx="116">
                  <c:v>411</c:v>
                </c:pt>
                <c:pt idx="117">
                  <c:v>412</c:v>
                </c:pt>
                <c:pt idx="118">
                  <c:v>413</c:v>
                </c:pt>
                <c:pt idx="119">
                  <c:v>414</c:v>
                </c:pt>
                <c:pt idx="120">
                  <c:v>415</c:v>
                </c:pt>
                <c:pt idx="121">
                  <c:v>416</c:v>
                </c:pt>
                <c:pt idx="122">
                  <c:v>417</c:v>
                </c:pt>
                <c:pt idx="123">
                  <c:v>418</c:v>
                </c:pt>
                <c:pt idx="124">
                  <c:v>419</c:v>
                </c:pt>
                <c:pt idx="125">
                  <c:v>420</c:v>
                </c:pt>
                <c:pt idx="126">
                  <c:v>421</c:v>
                </c:pt>
                <c:pt idx="127">
                  <c:v>422</c:v>
                </c:pt>
                <c:pt idx="128">
                  <c:v>423</c:v>
                </c:pt>
                <c:pt idx="129">
                  <c:v>424</c:v>
                </c:pt>
                <c:pt idx="130">
                  <c:v>425</c:v>
                </c:pt>
                <c:pt idx="131">
                  <c:v>426</c:v>
                </c:pt>
                <c:pt idx="132">
                  <c:v>427</c:v>
                </c:pt>
                <c:pt idx="133">
                  <c:v>428</c:v>
                </c:pt>
                <c:pt idx="134">
                  <c:v>429</c:v>
                </c:pt>
                <c:pt idx="135">
                  <c:v>430</c:v>
                </c:pt>
                <c:pt idx="136">
                  <c:v>431</c:v>
                </c:pt>
                <c:pt idx="137">
                  <c:v>432</c:v>
                </c:pt>
                <c:pt idx="138">
                  <c:v>433</c:v>
                </c:pt>
                <c:pt idx="139">
                  <c:v>434</c:v>
                </c:pt>
                <c:pt idx="140">
                  <c:v>435</c:v>
                </c:pt>
                <c:pt idx="141">
                  <c:v>436</c:v>
                </c:pt>
                <c:pt idx="142">
                  <c:v>437</c:v>
                </c:pt>
                <c:pt idx="143">
                  <c:v>438</c:v>
                </c:pt>
                <c:pt idx="144">
                  <c:v>439</c:v>
                </c:pt>
                <c:pt idx="145">
                  <c:v>440</c:v>
                </c:pt>
                <c:pt idx="146">
                  <c:v>441</c:v>
                </c:pt>
                <c:pt idx="147">
                  <c:v>442</c:v>
                </c:pt>
                <c:pt idx="148">
                  <c:v>443</c:v>
                </c:pt>
                <c:pt idx="149">
                  <c:v>444</c:v>
                </c:pt>
                <c:pt idx="150">
                  <c:v>445</c:v>
                </c:pt>
                <c:pt idx="151">
                  <c:v>446</c:v>
                </c:pt>
                <c:pt idx="152">
                  <c:v>447</c:v>
                </c:pt>
                <c:pt idx="153">
                  <c:v>448</c:v>
                </c:pt>
                <c:pt idx="154">
                  <c:v>449</c:v>
                </c:pt>
                <c:pt idx="155">
                  <c:v>450</c:v>
                </c:pt>
                <c:pt idx="156">
                  <c:v>451</c:v>
                </c:pt>
                <c:pt idx="157">
                  <c:v>452</c:v>
                </c:pt>
                <c:pt idx="158">
                  <c:v>453</c:v>
                </c:pt>
                <c:pt idx="159">
                  <c:v>454</c:v>
                </c:pt>
                <c:pt idx="160">
                  <c:v>455</c:v>
                </c:pt>
                <c:pt idx="161">
                  <c:v>456</c:v>
                </c:pt>
                <c:pt idx="162">
                  <c:v>457</c:v>
                </c:pt>
                <c:pt idx="163">
                  <c:v>458</c:v>
                </c:pt>
                <c:pt idx="164">
                  <c:v>459</c:v>
                </c:pt>
                <c:pt idx="165">
                  <c:v>460</c:v>
                </c:pt>
                <c:pt idx="166">
                  <c:v>461</c:v>
                </c:pt>
                <c:pt idx="167">
                  <c:v>462</c:v>
                </c:pt>
                <c:pt idx="168">
                  <c:v>463</c:v>
                </c:pt>
                <c:pt idx="169">
                  <c:v>464</c:v>
                </c:pt>
                <c:pt idx="170">
                  <c:v>465</c:v>
                </c:pt>
                <c:pt idx="171">
                  <c:v>466</c:v>
                </c:pt>
                <c:pt idx="172">
                  <c:v>467</c:v>
                </c:pt>
                <c:pt idx="173">
                  <c:v>468</c:v>
                </c:pt>
                <c:pt idx="174">
                  <c:v>469</c:v>
                </c:pt>
                <c:pt idx="175">
                  <c:v>470</c:v>
                </c:pt>
                <c:pt idx="176">
                  <c:v>471</c:v>
                </c:pt>
                <c:pt idx="177">
                  <c:v>472</c:v>
                </c:pt>
                <c:pt idx="178">
                  <c:v>473</c:v>
                </c:pt>
                <c:pt idx="179">
                  <c:v>474</c:v>
                </c:pt>
                <c:pt idx="180">
                  <c:v>475</c:v>
                </c:pt>
                <c:pt idx="181">
                  <c:v>476</c:v>
                </c:pt>
                <c:pt idx="182">
                  <c:v>477</c:v>
                </c:pt>
                <c:pt idx="183">
                  <c:v>478</c:v>
                </c:pt>
                <c:pt idx="184">
                  <c:v>479</c:v>
                </c:pt>
                <c:pt idx="185">
                  <c:v>480</c:v>
                </c:pt>
                <c:pt idx="186">
                  <c:v>481</c:v>
                </c:pt>
                <c:pt idx="187">
                  <c:v>482</c:v>
                </c:pt>
                <c:pt idx="188">
                  <c:v>483</c:v>
                </c:pt>
                <c:pt idx="189">
                  <c:v>484</c:v>
                </c:pt>
                <c:pt idx="190">
                  <c:v>485</c:v>
                </c:pt>
                <c:pt idx="191">
                  <c:v>486</c:v>
                </c:pt>
                <c:pt idx="192">
                  <c:v>487</c:v>
                </c:pt>
                <c:pt idx="193">
                  <c:v>488</c:v>
                </c:pt>
                <c:pt idx="194">
                  <c:v>489</c:v>
                </c:pt>
                <c:pt idx="195">
                  <c:v>490</c:v>
                </c:pt>
                <c:pt idx="196">
                  <c:v>491</c:v>
                </c:pt>
                <c:pt idx="197">
                  <c:v>492</c:v>
                </c:pt>
                <c:pt idx="198">
                  <c:v>493</c:v>
                </c:pt>
                <c:pt idx="199">
                  <c:v>494</c:v>
                </c:pt>
                <c:pt idx="200">
                  <c:v>495</c:v>
                </c:pt>
                <c:pt idx="201">
                  <c:v>496</c:v>
                </c:pt>
                <c:pt idx="202">
                  <c:v>497</c:v>
                </c:pt>
                <c:pt idx="203">
                  <c:v>498</c:v>
                </c:pt>
                <c:pt idx="204">
                  <c:v>499</c:v>
                </c:pt>
                <c:pt idx="205">
                  <c:v>500</c:v>
                </c:pt>
                <c:pt idx="206">
                  <c:v>501</c:v>
                </c:pt>
                <c:pt idx="207">
                  <c:v>502</c:v>
                </c:pt>
                <c:pt idx="208">
                  <c:v>503</c:v>
                </c:pt>
                <c:pt idx="209">
                  <c:v>504</c:v>
                </c:pt>
                <c:pt idx="210">
                  <c:v>505</c:v>
                </c:pt>
                <c:pt idx="211">
                  <c:v>506</c:v>
                </c:pt>
                <c:pt idx="212">
                  <c:v>507</c:v>
                </c:pt>
                <c:pt idx="213">
                  <c:v>508</c:v>
                </c:pt>
                <c:pt idx="214">
                  <c:v>509</c:v>
                </c:pt>
                <c:pt idx="215">
                  <c:v>510</c:v>
                </c:pt>
                <c:pt idx="216">
                  <c:v>511</c:v>
                </c:pt>
                <c:pt idx="217">
                  <c:v>512</c:v>
                </c:pt>
                <c:pt idx="218">
                  <c:v>513</c:v>
                </c:pt>
                <c:pt idx="219">
                  <c:v>514</c:v>
                </c:pt>
                <c:pt idx="220">
                  <c:v>515</c:v>
                </c:pt>
                <c:pt idx="221">
                  <c:v>516</c:v>
                </c:pt>
                <c:pt idx="222">
                  <c:v>517</c:v>
                </c:pt>
                <c:pt idx="223">
                  <c:v>518</c:v>
                </c:pt>
                <c:pt idx="224">
                  <c:v>519</c:v>
                </c:pt>
                <c:pt idx="225">
                  <c:v>520</c:v>
                </c:pt>
                <c:pt idx="226">
                  <c:v>521</c:v>
                </c:pt>
                <c:pt idx="227">
                  <c:v>522</c:v>
                </c:pt>
                <c:pt idx="228">
                  <c:v>523</c:v>
                </c:pt>
                <c:pt idx="229">
                  <c:v>524</c:v>
                </c:pt>
                <c:pt idx="230">
                  <c:v>525</c:v>
                </c:pt>
                <c:pt idx="231">
                  <c:v>526</c:v>
                </c:pt>
                <c:pt idx="232">
                  <c:v>527</c:v>
                </c:pt>
                <c:pt idx="233">
                  <c:v>528</c:v>
                </c:pt>
                <c:pt idx="234">
                  <c:v>529</c:v>
                </c:pt>
                <c:pt idx="235">
                  <c:v>530</c:v>
                </c:pt>
                <c:pt idx="236">
                  <c:v>531</c:v>
                </c:pt>
                <c:pt idx="237">
                  <c:v>532</c:v>
                </c:pt>
                <c:pt idx="238">
                  <c:v>533</c:v>
                </c:pt>
                <c:pt idx="239">
                  <c:v>534</c:v>
                </c:pt>
                <c:pt idx="240">
                  <c:v>535</c:v>
                </c:pt>
                <c:pt idx="241">
                  <c:v>536</c:v>
                </c:pt>
                <c:pt idx="242">
                  <c:v>537</c:v>
                </c:pt>
                <c:pt idx="243">
                  <c:v>538</c:v>
                </c:pt>
                <c:pt idx="244">
                  <c:v>539</c:v>
                </c:pt>
                <c:pt idx="245">
                  <c:v>540</c:v>
                </c:pt>
                <c:pt idx="246">
                  <c:v>541</c:v>
                </c:pt>
                <c:pt idx="247">
                  <c:v>542</c:v>
                </c:pt>
                <c:pt idx="248">
                  <c:v>543</c:v>
                </c:pt>
                <c:pt idx="249">
                  <c:v>544</c:v>
                </c:pt>
                <c:pt idx="250">
                  <c:v>545</c:v>
                </c:pt>
                <c:pt idx="251">
                  <c:v>546</c:v>
                </c:pt>
                <c:pt idx="252">
                  <c:v>547</c:v>
                </c:pt>
                <c:pt idx="253">
                  <c:v>548</c:v>
                </c:pt>
                <c:pt idx="254">
                  <c:v>549</c:v>
                </c:pt>
                <c:pt idx="255">
                  <c:v>550</c:v>
                </c:pt>
                <c:pt idx="256">
                  <c:v>551</c:v>
                </c:pt>
                <c:pt idx="257">
                  <c:v>552</c:v>
                </c:pt>
                <c:pt idx="258">
                  <c:v>553</c:v>
                </c:pt>
                <c:pt idx="259">
                  <c:v>554</c:v>
                </c:pt>
                <c:pt idx="260">
                  <c:v>555</c:v>
                </c:pt>
                <c:pt idx="261">
                  <c:v>556</c:v>
                </c:pt>
                <c:pt idx="262">
                  <c:v>557</c:v>
                </c:pt>
                <c:pt idx="263">
                  <c:v>558</c:v>
                </c:pt>
                <c:pt idx="264">
                  <c:v>559</c:v>
                </c:pt>
                <c:pt idx="265">
                  <c:v>560</c:v>
                </c:pt>
                <c:pt idx="266">
                  <c:v>561</c:v>
                </c:pt>
                <c:pt idx="267">
                  <c:v>562</c:v>
                </c:pt>
                <c:pt idx="268">
                  <c:v>563</c:v>
                </c:pt>
                <c:pt idx="269">
                  <c:v>564</c:v>
                </c:pt>
                <c:pt idx="270">
                  <c:v>565</c:v>
                </c:pt>
                <c:pt idx="271">
                  <c:v>566</c:v>
                </c:pt>
                <c:pt idx="272">
                  <c:v>567</c:v>
                </c:pt>
                <c:pt idx="273">
                  <c:v>568</c:v>
                </c:pt>
                <c:pt idx="274">
                  <c:v>569</c:v>
                </c:pt>
                <c:pt idx="275">
                  <c:v>570</c:v>
                </c:pt>
                <c:pt idx="276">
                  <c:v>571</c:v>
                </c:pt>
                <c:pt idx="277">
                  <c:v>572</c:v>
                </c:pt>
                <c:pt idx="278">
                  <c:v>573</c:v>
                </c:pt>
                <c:pt idx="279">
                  <c:v>574</c:v>
                </c:pt>
              </c:numCache>
            </c:numRef>
          </c:xVal>
          <c:yVal>
            <c:numRef>
              <c:f>Graph!$G$297:$G$574</c:f>
              <c:numCache>
                <c:formatCode>General</c:formatCode>
                <c:ptCount val="27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6DE-477C-93F6-96CBE0635AAC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Graph!$A$296:$A$575</c:f>
              <c:numCache>
                <c:formatCode>General</c:formatCode>
                <c:ptCount val="280"/>
                <c:pt idx="0">
                  <c:v>295</c:v>
                </c:pt>
                <c:pt idx="1">
                  <c:v>296</c:v>
                </c:pt>
                <c:pt idx="2">
                  <c:v>297</c:v>
                </c:pt>
                <c:pt idx="3">
                  <c:v>298</c:v>
                </c:pt>
                <c:pt idx="4">
                  <c:v>299</c:v>
                </c:pt>
                <c:pt idx="5">
                  <c:v>300</c:v>
                </c:pt>
                <c:pt idx="6">
                  <c:v>301</c:v>
                </c:pt>
                <c:pt idx="7">
                  <c:v>302</c:v>
                </c:pt>
                <c:pt idx="8">
                  <c:v>303</c:v>
                </c:pt>
                <c:pt idx="9">
                  <c:v>304</c:v>
                </c:pt>
                <c:pt idx="10">
                  <c:v>305</c:v>
                </c:pt>
                <c:pt idx="11">
                  <c:v>306</c:v>
                </c:pt>
                <c:pt idx="12">
                  <c:v>307</c:v>
                </c:pt>
                <c:pt idx="13">
                  <c:v>308</c:v>
                </c:pt>
                <c:pt idx="14">
                  <c:v>309</c:v>
                </c:pt>
                <c:pt idx="15">
                  <c:v>310</c:v>
                </c:pt>
                <c:pt idx="16">
                  <c:v>311</c:v>
                </c:pt>
                <c:pt idx="17">
                  <c:v>312</c:v>
                </c:pt>
                <c:pt idx="18">
                  <c:v>313</c:v>
                </c:pt>
                <c:pt idx="19">
                  <c:v>314</c:v>
                </c:pt>
                <c:pt idx="20">
                  <c:v>315</c:v>
                </c:pt>
                <c:pt idx="21">
                  <c:v>316</c:v>
                </c:pt>
                <c:pt idx="22">
                  <c:v>317</c:v>
                </c:pt>
                <c:pt idx="23">
                  <c:v>318</c:v>
                </c:pt>
                <c:pt idx="24">
                  <c:v>319</c:v>
                </c:pt>
                <c:pt idx="25">
                  <c:v>320</c:v>
                </c:pt>
                <c:pt idx="26">
                  <c:v>321</c:v>
                </c:pt>
                <c:pt idx="27">
                  <c:v>322</c:v>
                </c:pt>
                <c:pt idx="28">
                  <c:v>323</c:v>
                </c:pt>
                <c:pt idx="29">
                  <c:v>324</c:v>
                </c:pt>
                <c:pt idx="30">
                  <c:v>325</c:v>
                </c:pt>
                <c:pt idx="31">
                  <c:v>326</c:v>
                </c:pt>
                <c:pt idx="32">
                  <c:v>327</c:v>
                </c:pt>
                <c:pt idx="33">
                  <c:v>328</c:v>
                </c:pt>
                <c:pt idx="34">
                  <c:v>329</c:v>
                </c:pt>
                <c:pt idx="35">
                  <c:v>330</c:v>
                </c:pt>
                <c:pt idx="36">
                  <c:v>331</c:v>
                </c:pt>
                <c:pt idx="37">
                  <c:v>332</c:v>
                </c:pt>
                <c:pt idx="38">
                  <c:v>333</c:v>
                </c:pt>
                <c:pt idx="39">
                  <c:v>334</c:v>
                </c:pt>
                <c:pt idx="40">
                  <c:v>335</c:v>
                </c:pt>
                <c:pt idx="41">
                  <c:v>336</c:v>
                </c:pt>
                <c:pt idx="42">
                  <c:v>337</c:v>
                </c:pt>
                <c:pt idx="43">
                  <c:v>338</c:v>
                </c:pt>
                <c:pt idx="44">
                  <c:v>339</c:v>
                </c:pt>
                <c:pt idx="45">
                  <c:v>340</c:v>
                </c:pt>
                <c:pt idx="46">
                  <c:v>341</c:v>
                </c:pt>
                <c:pt idx="47">
                  <c:v>342</c:v>
                </c:pt>
                <c:pt idx="48">
                  <c:v>343</c:v>
                </c:pt>
                <c:pt idx="49">
                  <c:v>344</c:v>
                </c:pt>
                <c:pt idx="50">
                  <c:v>345</c:v>
                </c:pt>
                <c:pt idx="51">
                  <c:v>346</c:v>
                </c:pt>
                <c:pt idx="52">
                  <c:v>347</c:v>
                </c:pt>
                <c:pt idx="53">
                  <c:v>348</c:v>
                </c:pt>
                <c:pt idx="54">
                  <c:v>349</c:v>
                </c:pt>
                <c:pt idx="55">
                  <c:v>350</c:v>
                </c:pt>
                <c:pt idx="56">
                  <c:v>351</c:v>
                </c:pt>
                <c:pt idx="57">
                  <c:v>352</c:v>
                </c:pt>
                <c:pt idx="58">
                  <c:v>353</c:v>
                </c:pt>
                <c:pt idx="59">
                  <c:v>354</c:v>
                </c:pt>
                <c:pt idx="60">
                  <c:v>355</c:v>
                </c:pt>
                <c:pt idx="61">
                  <c:v>356</c:v>
                </c:pt>
                <c:pt idx="62">
                  <c:v>357</c:v>
                </c:pt>
                <c:pt idx="63">
                  <c:v>358</c:v>
                </c:pt>
                <c:pt idx="64">
                  <c:v>359</c:v>
                </c:pt>
                <c:pt idx="65">
                  <c:v>360</c:v>
                </c:pt>
                <c:pt idx="66">
                  <c:v>361</c:v>
                </c:pt>
                <c:pt idx="67">
                  <c:v>362</c:v>
                </c:pt>
                <c:pt idx="68">
                  <c:v>363</c:v>
                </c:pt>
                <c:pt idx="69">
                  <c:v>364</c:v>
                </c:pt>
                <c:pt idx="70">
                  <c:v>365</c:v>
                </c:pt>
                <c:pt idx="71">
                  <c:v>366</c:v>
                </c:pt>
                <c:pt idx="72">
                  <c:v>367</c:v>
                </c:pt>
                <c:pt idx="73">
                  <c:v>368</c:v>
                </c:pt>
                <c:pt idx="74">
                  <c:v>369</c:v>
                </c:pt>
                <c:pt idx="75">
                  <c:v>370</c:v>
                </c:pt>
                <c:pt idx="76">
                  <c:v>371</c:v>
                </c:pt>
                <c:pt idx="77">
                  <c:v>372</c:v>
                </c:pt>
                <c:pt idx="78">
                  <c:v>373</c:v>
                </c:pt>
                <c:pt idx="79">
                  <c:v>374</c:v>
                </c:pt>
                <c:pt idx="80">
                  <c:v>375</c:v>
                </c:pt>
                <c:pt idx="81">
                  <c:v>376</c:v>
                </c:pt>
                <c:pt idx="82">
                  <c:v>377</c:v>
                </c:pt>
                <c:pt idx="83">
                  <c:v>378</c:v>
                </c:pt>
                <c:pt idx="84">
                  <c:v>379</c:v>
                </c:pt>
                <c:pt idx="85">
                  <c:v>380</c:v>
                </c:pt>
                <c:pt idx="86">
                  <c:v>381</c:v>
                </c:pt>
                <c:pt idx="87">
                  <c:v>382</c:v>
                </c:pt>
                <c:pt idx="88">
                  <c:v>383</c:v>
                </c:pt>
                <c:pt idx="89">
                  <c:v>384</c:v>
                </c:pt>
                <c:pt idx="90">
                  <c:v>385</c:v>
                </c:pt>
                <c:pt idx="91">
                  <c:v>386</c:v>
                </c:pt>
                <c:pt idx="92">
                  <c:v>387</c:v>
                </c:pt>
                <c:pt idx="93">
                  <c:v>388</c:v>
                </c:pt>
                <c:pt idx="94">
                  <c:v>389</c:v>
                </c:pt>
                <c:pt idx="95">
                  <c:v>390</c:v>
                </c:pt>
                <c:pt idx="96">
                  <c:v>391</c:v>
                </c:pt>
                <c:pt idx="97">
                  <c:v>392</c:v>
                </c:pt>
                <c:pt idx="98">
                  <c:v>393</c:v>
                </c:pt>
                <c:pt idx="99">
                  <c:v>394</c:v>
                </c:pt>
                <c:pt idx="100">
                  <c:v>395</c:v>
                </c:pt>
                <c:pt idx="101">
                  <c:v>396</c:v>
                </c:pt>
                <c:pt idx="102">
                  <c:v>397</c:v>
                </c:pt>
                <c:pt idx="103">
                  <c:v>398</c:v>
                </c:pt>
                <c:pt idx="104">
                  <c:v>399</c:v>
                </c:pt>
                <c:pt idx="105">
                  <c:v>400</c:v>
                </c:pt>
                <c:pt idx="106">
                  <c:v>401</c:v>
                </c:pt>
                <c:pt idx="107">
                  <c:v>402</c:v>
                </c:pt>
                <c:pt idx="108">
                  <c:v>403</c:v>
                </c:pt>
                <c:pt idx="109">
                  <c:v>404</c:v>
                </c:pt>
                <c:pt idx="110">
                  <c:v>405</c:v>
                </c:pt>
                <c:pt idx="111">
                  <c:v>406</c:v>
                </c:pt>
                <c:pt idx="112">
                  <c:v>407</c:v>
                </c:pt>
                <c:pt idx="113">
                  <c:v>408</c:v>
                </c:pt>
                <c:pt idx="114">
                  <c:v>409</c:v>
                </c:pt>
                <c:pt idx="115">
                  <c:v>410</c:v>
                </c:pt>
                <c:pt idx="116">
                  <c:v>411</c:v>
                </c:pt>
                <c:pt idx="117">
                  <c:v>412</c:v>
                </c:pt>
                <c:pt idx="118">
                  <c:v>413</c:v>
                </c:pt>
                <c:pt idx="119">
                  <c:v>414</c:v>
                </c:pt>
                <c:pt idx="120">
                  <c:v>415</c:v>
                </c:pt>
                <c:pt idx="121">
                  <c:v>416</c:v>
                </c:pt>
                <c:pt idx="122">
                  <c:v>417</c:v>
                </c:pt>
                <c:pt idx="123">
                  <c:v>418</c:v>
                </c:pt>
                <c:pt idx="124">
                  <c:v>419</c:v>
                </c:pt>
                <c:pt idx="125">
                  <c:v>420</c:v>
                </c:pt>
                <c:pt idx="126">
                  <c:v>421</c:v>
                </c:pt>
                <c:pt idx="127">
                  <c:v>422</c:v>
                </c:pt>
                <c:pt idx="128">
                  <c:v>423</c:v>
                </c:pt>
                <c:pt idx="129">
                  <c:v>424</c:v>
                </c:pt>
                <c:pt idx="130">
                  <c:v>425</c:v>
                </c:pt>
                <c:pt idx="131">
                  <c:v>426</c:v>
                </c:pt>
                <c:pt idx="132">
                  <c:v>427</c:v>
                </c:pt>
                <c:pt idx="133">
                  <c:v>428</c:v>
                </c:pt>
                <c:pt idx="134">
                  <c:v>429</c:v>
                </c:pt>
                <c:pt idx="135">
                  <c:v>430</c:v>
                </c:pt>
                <c:pt idx="136">
                  <c:v>431</c:v>
                </c:pt>
                <c:pt idx="137">
                  <c:v>432</c:v>
                </c:pt>
                <c:pt idx="138">
                  <c:v>433</c:v>
                </c:pt>
                <c:pt idx="139">
                  <c:v>434</c:v>
                </c:pt>
                <c:pt idx="140">
                  <c:v>435</c:v>
                </c:pt>
                <c:pt idx="141">
                  <c:v>436</c:v>
                </c:pt>
                <c:pt idx="142">
                  <c:v>437</c:v>
                </c:pt>
                <c:pt idx="143">
                  <c:v>438</c:v>
                </c:pt>
                <c:pt idx="144">
                  <c:v>439</c:v>
                </c:pt>
                <c:pt idx="145">
                  <c:v>440</c:v>
                </c:pt>
                <c:pt idx="146">
                  <c:v>441</c:v>
                </c:pt>
                <c:pt idx="147">
                  <c:v>442</c:v>
                </c:pt>
                <c:pt idx="148">
                  <c:v>443</c:v>
                </c:pt>
                <c:pt idx="149">
                  <c:v>444</c:v>
                </c:pt>
                <c:pt idx="150">
                  <c:v>445</c:v>
                </c:pt>
                <c:pt idx="151">
                  <c:v>446</c:v>
                </c:pt>
                <c:pt idx="152">
                  <c:v>447</c:v>
                </c:pt>
                <c:pt idx="153">
                  <c:v>448</c:v>
                </c:pt>
                <c:pt idx="154">
                  <c:v>449</c:v>
                </c:pt>
                <c:pt idx="155">
                  <c:v>450</c:v>
                </c:pt>
                <c:pt idx="156">
                  <c:v>451</c:v>
                </c:pt>
                <c:pt idx="157">
                  <c:v>452</c:v>
                </c:pt>
                <c:pt idx="158">
                  <c:v>453</c:v>
                </c:pt>
                <c:pt idx="159">
                  <c:v>454</c:v>
                </c:pt>
                <c:pt idx="160">
                  <c:v>455</c:v>
                </c:pt>
                <c:pt idx="161">
                  <c:v>456</c:v>
                </c:pt>
                <c:pt idx="162">
                  <c:v>457</c:v>
                </c:pt>
                <c:pt idx="163">
                  <c:v>458</c:v>
                </c:pt>
                <c:pt idx="164">
                  <c:v>459</c:v>
                </c:pt>
                <c:pt idx="165">
                  <c:v>460</c:v>
                </c:pt>
                <c:pt idx="166">
                  <c:v>461</c:v>
                </c:pt>
                <c:pt idx="167">
                  <c:v>462</c:v>
                </c:pt>
                <c:pt idx="168">
                  <c:v>463</c:v>
                </c:pt>
                <c:pt idx="169">
                  <c:v>464</c:v>
                </c:pt>
                <c:pt idx="170">
                  <c:v>465</c:v>
                </c:pt>
                <c:pt idx="171">
                  <c:v>466</c:v>
                </c:pt>
                <c:pt idx="172">
                  <c:v>467</c:v>
                </c:pt>
                <c:pt idx="173">
                  <c:v>468</c:v>
                </c:pt>
                <c:pt idx="174">
                  <c:v>469</c:v>
                </c:pt>
                <c:pt idx="175">
                  <c:v>470</c:v>
                </c:pt>
                <c:pt idx="176">
                  <c:v>471</c:v>
                </c:pt>
                <c:pt idx="177">
                  <c:v>472</c:v>
                </c:pt>
                <c:pt idx="178">
                  <c:v>473</c:v>
                </c:pt>
                <c:pt idx="179">
                  <c:v>474</c:v>
                </c:pt>
                <c:pt idx="180">
                  <c:v>475</c:v>
                </c:pt>
                <c:pt idx="181">
                  <c:v>476</c:v>
                </c:pt>
                <c:pt idx="182">
                  <c:v>477</c:v>
                </c:pt>
                <c:pt idx="183">
                  <c:v>478</c:v>
                </c:pt>
                <c:pt idx="184">
                  <c:v>479</c:v>
                </c:pt>
                <c:pt idx="185">
                  <c:v>480</c:v>
                </c:pt>
                <c:pt idx="186">
                  <c:v>481</c:v>
                </c:pt>
                <c:pt idx="187">
                  <c:v>482</c:v>
                </c:pt>
                <c:pt idx="188">
                  <c:v>483</c:v>
                </c:pt>
                <c:pt idx="189">
                  <c:v>484</c:v>
                </c:pt>
                <c:pt idx="190">
                  <c:v>485</c:v>
                </c:pt>
                <c:pt idx="191">
                  <c:v>486</c:v>
                </c:pt>
                <c:pt idx="192">
                  <c:v>487</c:v>
                </c:pt>
                <c:pt idx="193">
                  <c:v>488</c:v>
                </c:pt>
                <c:pt idx="194">
                  <c:v>489</c:v>
                </c:pt>
                <c:pt idx="195">
                  <c:v>490</c:v>
                </c:pt>
                <c:pt idx="196">
                  <c:v>491</c:v>
                </c:pt>
                <c:pt idx="197">
                  <c:v>492</c:v>
                </c:pt>
                <c:pt idx="198">
                  <c:v>493</c:v>
                </c:pt>
                <c:pt idx="199">
                  <c:v>494</c:v>
                </c:pt>
                <c:pt idx="200">
                  <c:v>495</c:v>
                </c:pt>
                <c:pt idx="201">
                  <c:v>496</c:v>
                </c:pt>
                <c:pt idx="202">
                  <c:v>497</c:v>
                </c:pt>
                <c:pt idx="203">
                  <c:v>498</c:v>
                </c:pt>
                <c:pt idx="204">
                  <c:v>499</c:v>
                </c:pt>
                <c:pt idx="205">
                  <c:v>500</c:v>
                </c:pt>
                <c:pt idx="206">
                  <c:v>501</c:v>
                </c:pt>
                <c:pt idx="207">
                  <c:v>502</c:v>
                </c:pt>
                <c:pt idx="208">
                  <c:v>503</c:v>
                </c:pt>
                <c:pt idx="209">
                  <c:v>504</c:v>
                </c:pt>
                <c:pt idx="210">
                  <c:v>505</c:v>
                </c:pt>
                <c:pt idx="211">
                  <c:v>506</c:v>
                </c:pt>
                <c:pt idx="212">
                  <c:v>507</c:v>
                </c:pt>
                <c:pt idx="213">
                  <c:v>508</c:v>
                </c:pt>
                <c:pt idx="214">
                  <c:v>509</c:v>
                </c:pt>
                <c:pt idx="215">
                  <c:v>510</c:v>
                </c:pt>
                <c:pt idx="216">
                  <c:v>511</c:v>
                </c:pt>
                <c:pt idx="217">
                  <c:v>512</c:v>
                </c:pt>
                <c:pt idx="218">
                  <c:v>513</c:v>
                </c:pt>
                <c:pt idx="219">
                  <c:v>514</c:v>
                </c:pt>
                <c:pt idx="220">
                  <c:v>515</c:v>
                </c:pt>
                <c:pt idx="221">
                  <c:v>516</c:v>
                </c:pt>
                <c:pt idx="222">
                  <c:v>517</c:v>
                </c:pt>
                <c:pt idx="223">
                  <c:v>518</c:v>
                </c:pt>
                <c:pt idx="224">
                  <c:v>519</c:v>
                </c:pt>
                <c:pt idx="225">
                  <c:v>520</c:v>
                </c:pt>
                <c:pt idx="226">
                  <c:v>521</c:v>
                </c:pt>
                <c:pt idx="227">
                  <c:v>522</c:v>
                </c:pt>
                <c:pt idx="228">
                  <c:v>523</c:v>
                </c:pt>
                <c:pt idx="229">
                  <c:v>524</c:v>
                </c:pt>
                <c:pt idx="230">
                  <c:v>525</c:v>
                </c:pt>
                <c:pt idx="231">
                  <c:v>526</c:v>
                </c:pt>
                <c:pt idx="232">
                  <c:v>527</c:v>
                </c:pt>
                <c:pt idx="233">
                  <c:v>528</c:v>
                </c:pt>
                <c:pt idx="234">
                  <c:v>529</c:v>
                </c:pt>
                <c:pt idx="235">
                  <c:v>530</c:v>
                </c:pt>
                <c:pt idx="236">
                  <c:v>531</c:v>
                </c:pt>
                <c:pt idx="237">
                  <c:v>532</c:v>
                </c:pt>
                <c:pt idx="238">
                  <c:v>533</c:v>
                </c:pt>
                <c:pt idx="239">
                  <c:v>534</c:v>
                </c:pt>
                <c:pt idx="240">
                  <c:v>535</c:v>
                </c:pt>
                <c:pt idx="241">
                  <c:v>536</c:v>
                </c:pt>
                <c:pt idx="242">
                  <c:v>537</c:v>
                </c:pt>
                <c:pt idx="243">
                  <c:v>538</c:v>
                </c:pt>
                <c:pt idx="244">
                  <c:v>539</c:v>
                </c:pt>
                <c:pt idx="245">
                  <c:v>540</c:v>
                </c:pt>
                <c:pt idx="246">
                  <c:v>541</c:v>
                </c:pt>
                <c:pt idx="247">
                  <c:v>542</c:v>
                </c:pt>
                <c:pt idx="248">
                  <c:v>543</c:v>
                </c:pt>
                <c:pt idx="249">
                  <c:v>544</c:v>
                </c:pt>
                <c:pt idx="250">
                  <c:v>545</c:v>
                </c:pt>
                <c:pt idx="251">
                  <c:v>546</c:v>
                </c:pt>
                <c:pt idx="252">
                  <c:v>547</c:v>
                </c:pt>
                <c:pt idx="253">
                  <c:v>548</c:v>
                </c:pt>
                <c:pt idx="254">
                  <c:v>549</c:v>
                </c:pt>
                <c:pt idx="255">
                  <c:v>550</c:v>
                </c:pt>
                <c:pt idx="256">
                  <c:v>551</c:v>
                </c:pt>
                <c:pt idx="257">
                  <c:v>552</c:v>
                </c:pt>
                <c:pt idx="258">
                  <c:v>553</c:v>
                </c:pt>
                <c:pt idx="259">
                  <c:v>554</c:v>
                </c:pt>
                <c:pt idx="260">
                  <c:v>555</c:v>
                </c:pt>
                <c:pt idx="261">
                  <c:v>556</c:v>
                </c:pt>
                <c:pt idx="262">
                  <c:v>557</c:v>
                </c:pt>
                <c:pt idx="263">
                  <c:v>558</c:v>
                </c:pt>
                <c:pt idx="264">
                  <c:v>559</c:v>
                </c:pt>
                <c:pt idx="265">
                  <c:v>560</c:v>
                </c:pt>
                <c:pt idx="266">
                  <c:v>561</c:v>
                </c:pt>
                <c:pt idx="267">
                  <c:v>562</c:v>
                </c:pt>
                <c:pt idx="268">
                  <c:v>563</c:v>
                </c:pt>
                <c:pt idx="269">
                  <c:v>564</c:v>
                </c:pt>
                <c:pt idx="270">
                  <c:v>565</c:v>
                </c:pt>
                <c:pt idx="271">
                  <c:v>566</c:v>
                </c:pt>
                <c:pt idx="272">
                  <c:v>567</c:v>
                </c:pt>
                <c:pt idx="273">
                  <c:v>568</c:v>
                </c:pt>
                <c:pt idx="274">
                  <c:v>569</c:v>
                </c:pt>
                <c:pt idx="275">
                  <c:v>570</c:v>
                </c:pt>
                <c:pt idx="276">
                  <c:v>571</c:v>
                </c:pt>
                <c:pt idx="277">
                  <c:v>572</c:v>
                </c:pt>
                <c:pt idx="278">
                  <c:v>573</c:v>
                </c:pt>
                <c:pt idx="279">
                  <c:v>574</c:v>
                </c:pt>
              </c:numCache>
            </c:numRef>
          </c:xVal>
          <c:yVal>
            <c:numRef>
              <c:f>Graph!$H$297:$H$574</c:f>
              <c:numCache>
                <c:formatCode>General</c:formatCode>
                <c:ptCount val="27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6DE-477C-93F6-96CBE0635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375759"/>
        <c:axId val="1485373359"/>
      </c:scatterChart>
      <c:valAx>
        <c:axId val="1485375759"/>
        <c:scaling>
          <c:orientation val="minMax"/>
          <c:max val="574"/>
          <c:min val="295"/>
        </c:scaling>
        <c:delete val="0"/>
        <c:axPos val="b"/>
        <c:numFmt formatCode="General" sourceLinked="1"/>
        <c:majorTickMark val="out"/>
        <c:minorTickMark val="none"/>
        <c:tickLblPos val="nextTo"/>
        <c:crossAx val="1485373359"/>
        <c:crosses val="autoZero"/>
        <c:crossBetween val="midCat"/>
      </c:valAx>
      <c:valAx>
        <c:axId val="14853733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853757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Graph!$A$577:$A$833</c:f>
              <c:numCache>
                <c:formatCode>General</c:formatCode>
                <c:ptCount val="257"/>
                <c:pt idx="0">
                  <c:v>576</c:v>
                </c:pt>
                <c:pt idx="1">
                  <c:v>577</c:v>
                </c:pt>
                <c:pt idx="2">
                  <c:v>578</c:v>
                </c:pt>
                <c:pt idx="3">
                  <c:v>579</c:v>
                </c:pt>
                <c:pt idx="4">
                  <c:v>580</c:v>
                </c:pt>
                <c:pt idx="5">
                  <c:v>581</c:v>
                </c:pt>
                <c:pt idx="6">
                  <c:v>582</c:v>
                </c:pt>
                <c:pt idx="7">
                  <c:v>583</c:v>
                </c:pt>
                <c:pt idx="8">
                  <c:v>584</c:v>
                </c:pt>
                <c:pt idx="9">
                  <c:v>585</c:v>
                </c:pt>
                <c:pt idx="10">
                  <c:v>586</c:v>
                </c:pt>
                <c:pt idx="11">
                  <c:v>587</c:v>
                </c:pt>
                <c:pt idx="12">
                  <c:v>588</c:v>
                </c:pt>
                <c:pt idx="13">
                  <c:v>589</c:v>
                </c:pt>
                <c:pt idx="14">
                  <c:v>590</c:v>
                </c:pt>
                <c:pt idx="15">
                  <c:v>591</c:v>
                </c:pt>
                <c:pt idx="16">
                  <c:v>592</c:v>
                </c:pt>
                <c:pt idx="17">
                  <c:v>593</c:v>
                </c:pt>
                <c:pt idx="18">
                  <c:v>594</c:v>
                </c:pt>
                <c:pt idx="19">
                  <c:v>595</c:v>
                </c:pt>
                <c:pt idx="20">
                  <c:v>596</c:v>
                </c:pt>
                <c:pt idx="21">
                  <c:v>597</c:v>
                </c:pt>
                <c:pt idx="22">
                  <c:v>598</c:v>
                </c:pt>
                <c:pt idx="23">
                  <c:v>599</c:v>
                </c:pt>
                <c:pt idx="24">
                  <c:v>600</c:v>
                </c:pt>
                <c:pt idx="25">
                  <c:v>601</c:v>
                </c:pt>
                <c:pt idx="26">
                  <c:v>602</c:v>
                </c:pt>
                <c:pt idx="27">
                  <c:v>603</c:v>
                </c:pt>
                <c:pt idx="28">
                  <c:v>604</c:v>
                </c:pt>
                <c:pt idx="29">
                  <c:v>605</c:v>
                </c:pt>
                <c:pt idx="30">
                  <c:v>606</c:v>
                </c:pt>
                <c:pt idx="31">
                  <c:v>607</c:v>
                </c:pt>
                <c:pt idx="32">
                  <c:v>608</c:v>
                </c:pt>
                <c:pt idx="33">
                  <c:v>609</c:v>
                </c:pt>
                <c:pt idx="34">
                  <c:v>610</c:v>
                </c:pt>
                <c:pt idx="35">
                  <c:v>611</c:v>
                </c:pt>
                <c:pt idx="36">
                  <c:v>612</c:v>
                </c:pt>
                <c:pt idx="37">
                  <c:v>613</c:v>
                </c:pt>
                <c:pt idx="38">
                  <c:v>614</c:v>
                </c:pt>
                <c:pt idx="39">
                  <c:v>615</c:v>
                </c:pt>
                <c:pt idx="40">
                  <c:v>616</c:v>
                </c:pt>
                <c:pt idx="41">
                  <c:v>617</c:v>
                </c:pt>
                <c:pt idx="42">
                  <c:v>618</c:v>
                </c:pt>
                <c:pt idx="43">
                  <c:v>619</c:v>
                </c:pt>
                <c:pt idx="44">
                  <c:v>620</c:v>
                </c:pt>
                <c:pt idx="45">
                  <c:v>621</c:v>
                </c:pt>
                <c:pt idx="46">
                  <c:v>622</c:v>
                </c:pt>
                <c:pt idx="47">
                  <c:v>623</c:v>
                </c:pt>
                <c:pt idx="48">
                  <c:v>624</c:v>
                </c:pt>
                <c:pt idx="49">
                  <c:v>625</c:v>
                </c:pt>
                <c:pt idx="50">
                  <c:v>626</c:v>
                </c:pt>
                <c:pt idx="51">
                  <c:v>627</c:v>
                </c:pt>
                <c:pt idx="52">
                  <c:v>628</c:v>
                </c:pt>
                <c:pt idx="53">
                  <c:v>629</c:v>
                </c:pt>
                <c:pt idx="54">
                  <c:v>630</c:v>
                </c:pt>
                <c:pt idx="55">
                  <c:v>631</c:v>
                </c:pt>
                <c:pt idx="56">
                  <c:v>632</c:v>
                </c:pt>
                <c:pt idx="57">
                  <c:v>633</c:v>
                </c:pt>
                <c:pt idx="58">
                  <c:v>634</c:v>
                </c:pt>
                <c:pt idx="59">
                  <c:v>635</c:v>
                </c:pt>
                <c:pt idx="60">
                  <c:v>636</c:v>
                </c:pt>
                <c:pt idx="61">
                  <c:v>637</c:v>
                </c:pt>
                <c:pt idx="62">
                  <c:v>638</c:v>
                </c:pt>
                <c:pt idx="63">
                  <c:v>639</c:v>
                </c:pt>
                <c:pt idx="64">
                  <c:v>640</c:v>
                </c:pt>
                <c:pt idx="65">
                  <c:v>641</c:v>
                </c:pt>
                <c:pt idx="66">
                  <c:v>642</c:v>
                </c:pt>
                <c:pt idx="67">
                  <c:v>643</c:v>
                </c:pt>
                <c:pt idx="68">
                  <c:v>644</c:v>
                </c:pt>
                <c:pt idx="69">
                  <c:v>645</c:v>
                </c:pt>
                <c:pt idx="70">
                  <c:v>646</c:v>
                </c:pt>
                <c:pt idx="71">
                  <c:v>647</c:v>
                </c:pt>
                <c:pt idx="72">
                  <c:v>648</c:v>
                </c:pt>
                <c:pt idx="73">
                  <c:v>649</c:v>
                </c:pt>
                <c:pt idx="74">
                  <c:v>650</c:v>
                </c:pt>
                <c:pt idx="75">
                  <c:v>651</c:v>
                </c:pt>
                <c:pt idx="76">
                  <c:v>652</c:v>
                </c:pt>
                <c:pt idx="77">
                  <c:v>653</c:v>
                </c:pt>
                <c:pt idx="78">
                  <c:v>654</c:v>
                </c:pt>
                <c:pt idx="79">
                  <c:v>655</c:v>
                </c:pt>
                <c:pt idx="80">
                  <c:v>656</c:v>
                </c:pt>
                <c:pt idx="81">
                  <c:v>657</c:v>
                </c:pt>
                <c:pt idx="82">
                  <c:v>658</c:v>
                </c:pt>
                <c:pt idx="83">
                  <c:v>659</c:v>
                </c:pt>
                <c:pt idx="84">
                  <c:v>660</c:v>
                </c:pt>
                <c:pt idx="85">
                  <c:v>661</c:v>
                </c:pt>
                <c:pt idx="86">
                  <c:v>662</c:v>
                </c:pt>
                <c:pt idx="87">
                  <c:v>663</c:v>
                </c:pt>
                <c:pt idx="88">
                  <c:v>664</c:v>
                </c:pt>
                <c:pt idx="89">
                  <c:v>665</c:v>
                </c:pt>
                <c:pt idx="90">
                  <c:v>666</c:v>
                </c:pt>
                <c:pt idx="91">
                  <c:v>667</c:v>
                </c:pt>
                <c:pt idx="92">
                  <c:v>668</c:v>
                </c:pt>
                <c:pt idx="93">
                  <c:v>669</c:v>
                </c:pt>
                <c:pt idx="94">
                  <c:v>670</c:v>
                </c:pt>
                <c:pt idx="95">
                  <c:v>671</c:v>
                </c:pt>
                <c:pt idx="96">
                  <c:v>672</c:v>
                </c:pt>
                <c:pt idx="97">
                  <c:v>673</c:v>
                </c:pt>
                <c:pt idx="98">
                  <c:v>674</c:v>
                </c:pt>
                <c:pt idx="99">
                  <c:v>675</c:v>
                </c:pt>
                <c:pt idx="100">
                  <c:v>676</c:v>
                </c:pt>
                <c:pt idx="101">
                  <c:v>677</c:v>
                </c:pt>
                <c:pt idx="102">
                  <c:v>678</c:v>
                </c:pt>
                <c:pt idx="103">
                  <c:v>679</c:v>
                </c:pt>
                <c:pt idx="104">
                  <c:v>680</c:v>
                </c:pt>
                <c:pt idx="105">
                  <c:v>681</c:v>
                </c:pt>
                <c:pt idx="106">
                  <c:v>682</c:v>
                </c:pt>
                <c:pt idx="107">
                  <c:v>683</c:v>
                </c:pt>
                <c:pt idx="108">
                  <c:v>684</c:v>
                </c:pt>
                <c:pt idx="109">
                  <c:v>685</c:v>
                </c:pt>
                <c:pt idx="110">
                  <c:v>686</c:v>
                </c:pt>
                <c:pt idx="111">
                  <c:v>687</c:v>
                </c:pt>
                <c:pt idx="112">
                  <c:v>688</c:v>
                </c:pt>
                <c:pt idx="113">
                  <c:v>689</c:v>
                </c:pt>
                <c:pt idx="114">
                  <c:v>690</c:v>
                </c:pt>
                <c:pt idx="115">
                  <c:v>691</c:v>
                </c:pt>
                <c:pt idx="116">
                  <c:v>692</c:v>
                </c:pt>
                <c:pt idx="117">
                  <c:v>693</c:v>
                </c:pt>
                <c:pt idx="118">
                  <c:v>694</c:v>
                </c:pt>
                <c:pt idx="119">
                  <c:v>695</c:v>
                </c:pt>
                <c:pt idx="120">
                  <c:v>696</c:v>
                </c:pt>
                <c:pt idx="121">
                  <c:v>697</c:v>
                </c:pt>
                <c:pt idx="122">
                  <c:v>698</c:v>
                </c:pt>
                <c:pt idx="123">
                  <c:v>699</c:v>
                </c:pt>
                <c:pt idx="124">
                  <c:v>700</c:v>
                </c:pt>
                <c:pt idx="125">
                  <c:v>701</c:v>
                </c:pt>
                <c:pt idx="126">
                  <c:v>702</c:v>
                </c:pt>
                <c:pt idx="127">
                  <c:v>703</c:v>
                </c:pt>
                <c:pt idx="128">
                  <c:v>704</c:v>
                </c:pt>
                <c:pt idx="129">
                  <c:v>705</c:v>
                </c:pt>
                <c:pt idx="130">
                  <c:v>706</c:v>
                </c:pt>
                <c:pt idx="131">
                  <c:v>707</c:v>
                </c:pt>
                <c:pt idx="132">
                  <c:v>708</c:v>
                </c:pt>
                <c:pt idx="133">
                  <c:v>709</c:v>
                </c:pt>
                <c:pt idx="134">
                  <c:v>710</c:v>
                </c:pt>
                <c:pt idx="135">
                  <c:v>711</c:v>
                </c:pt>
                <c:pt idx="136">
                  <c:v>712</c:v>
                </c:pt>
                <c:pt idx="137">
                  <c:v>713</c:v>
                </c:pt>
                <c:pt idx="138">
                  <c:v>714</c:v>
                </c:pt>
                <c:pt idx="139">
                  <c:v>715</c:v>
                </c:pt>
                <c:pt idx="140">
                  <c:v>716</c:v>
                </c:pt>
                <c:pt idx="141">
                  <c:v>717</c:v>
                </c:pt>
                <c:pt idx="142">
                  <c:v>718</c:v>
                </c:pt>
                <c:pt idx="143">
                  <c:v>719</c:v>
                </c:pt>
                <c:pt idx="144">
                  <c:v>720</c:v>
                </c:pt>
                <c:pt idx="145">
                  <c:v>721</c:v>
                </c:pt>
                <c:pt idx="146">
                  <c:v>722</c:v>
                </c:pt>
                <c:pt idx="147">
                  <c:v>723</c:v>
                </c:pt>
                <c:pt idx="148">
                  <c:v>724</c:v>
                </c:pt>
                <c:pt idx="149">
                  <c:v>725</c:v>
                </c:pt>
                <c:pt idx="150">
                  <c:v>726</c:v>
                </c:pt>
                <c:pt idx="151">
                  <c:v>727</c:v>
                </c:pt>
                <c:pt idx="152">
                  <c:v>728</c:v>
                </c:pt>
                <c:pt idx="153">
                  <c:v>729</c:v>
                </c:pt>
                <c:pt idx="154">
                  <c:v>730</c:v>
                </c:pt>
                <c:pt idx="155">
                  <c:v>731</c:v>
                </c:pt>
                <c:pt idx="156">
                  <c:v>732</c:v>
                </c:pt>
                <c:pt idx="157">
                  <c:v>733</c:v>
                </c:pt>
                <c:pt idx="158">
                  <c:v>734</c:v>
                </c:pt>
                <c:pt idx="159">
                  <c:v>735</c:v>
                </c:pt>
                <c:pt idx="160">
                  <c:v>736</c:v>
                </c:pt>
                <c:pt idx="161">
                  <c:v>737</c:v>
                </c:pt>
                <c:pt idx="162">
                  <c:v>738</c:v>
                </c:pt>
                <c:pt idx="163">
                  <c:v>739</c:v>
                </c:pt>
                <c:pt idx="164">
                  <c:v>740</c:v>
                </c:pt>
                <c:pt idx="165">
                  <c:v>741</c:v>
                </c:pt>
                <c:pt idx="166">
                  <c:v>742</c:v>
                </c:pt>
                <c:pt idx="167">
                  <c:v>743</c:v>
                </c:pt>
                <c:pt idx="168">
                  <c:v>744</c:v>
                </c:pt>
                <c:pt idx="169">
                  <c:v>745</c:v>
                </c:pt>
                <c:pt idx="170">
                  <c:v>746</c:v>
                </c:pt>
                <c:pt idx="171">
                  <c:v>747</c:v>
                </c:pt>
                <c:pt idx="172">
                  <c:v>748</c:v>
                </c:pt>
                <c:pt idx="173">
                  <c:v>749</c:v>
                </c:pt>
                <c:pt idx="174">
                  <c:v>750</c:v>
                </c:pt>
                <c:pt idx="175">
                  <c:v>751</c:v>
                </c:pt>
                <c:pt idx="176">
                  <c:v>752</c:v>
                </c:pt>
                <c:pt idx="177">
                  <c:v>753</c:v>
                </c:pt>
                <c:pt idx="178">
                  <c:v>754</c:v>
                </c:pt>
                <c:pt idx="179">
                  <c:v>755</c:v>
                </c:pt>
                <c:pt idx="180">
                  <c:v>756</c:v>
                </c:pt>
                <c:pt idx="181">
                  <c:v>757</c:v>
                </c:pt>
                <c:pt idx="182">
                  <c:v>758</c:v>
                </c:pt>
                <c:pt idx="183">
                  <c:v>759</c:v>
                </c:pt>
                <c:pt idx="184">
                  <c:v>760</c:v>
                </c:pt>
                <c:pt idx="185">
                  <c:v>761</c:v>
                </c:pt>
                <c:pt idx="186">
                  <c:v>762</c:v>
                </c:pt>
                <c:pt idx="187">
                  <c:v>763</c:v>
                </c:pt>
                <c:pt idx="188">
                  <c:v>764</c:v>
                </c:pt>
                <c:pt idx="189">
                  <c:v>765</c:v>
                </c:pt>
                <c:pt idx="190">
                  <c:v>766</c:v>
                </c:pt>
                <c:pt idx="191">
                  <c:v>767</c:v>
                </c:pt>
                <c:pt idx="192">
                  <c:v>768</c:v>
                </c:pt>
                <c:pt idx="193">
                  <c:v>769</c:v>
                </c:pt>
                <c:pt idx="194">
                  <c:v>770</c:v>
                </c:pt>
                <c:pt idx="195">
                  <c:v>771</c:v>
                </c:pt>
                <c:pt idx="196">
                  <c:v>772</c:v>
                </c:pt>
                <c:pt idx="197">
                  <c:v>773</c:v>
                </c:pt>
                <c:pt idx="198">
                  <c:v>774</c:v>
                </c:pt>
                <c:pt idx="199">
                  <c:v>775</c:v>
                </c:pt>
                <c:pt idx="200">
                  <c:v>776</c:v>
                </c:pt>
                <c:pt idx="201">
                  <c:v>777</c:v>
                </c:pt>
                <c:pt idx="202">
                  <c:v>778</c:v>
                </c:pt>
                <c:pt idx="203">
                  <c:v>779</c:v>
                </c:pt>
                <c:pt idx="204">
                  <c:v>780</c:v>
                </c:pt>
                <c:pt idx="205">
                  <c:v>781</c:v>
                </c:pt>
                <c:pt idx="206">
                  <c:v>782</c:v>
                </c:pt>
                <c:pt idx="207">
                  <c:v>783</c:v>
                </c:pt>
                <c:pt idx="208">
                  <c:v>784</c:v>
                </c:pt>
                <c:pt idx="209">
                  <c:v>785</c:v>
                </c:pt>
                <c:pt idx="210">
                  <c:v>786</c:v>
                </c:pt>
                <c:pt idx="211">
                  <c:v>787</c:v>
                </c:pt>
                <c:pt idx="212">
                  <c:v>788</c:v>
                </c:pt>
                <c:pt idx="213">
                  <c:v>789</c:v>
                </c:pt>
                <c:pt idx="214">
                  <c:v>790</c:v>
                </c:pt>
                <c:pt idx="215">
                  <c:v>791</c:v>
                </c:pt>
                <c:pt idx="216">
                  <c:v>792</c:v>
                </c:pt>
                <c:pt idx="217">
                  <c:v>793</c:v>
                </c:pt>
                <c:pt idx="218">
                  <c:v>794</c:v>
                </c:pt>
                <c:pt idx="219">
                  <c:v>795</c:v>
                </c:pt>
                <c:pt idx="220">
                  <c:v>796</c:v>
                </c:pt>
                <c:pt idx="221">
                  <c:v>797</c:v>
                </c:pt>
                <c:pt idx="222">
                  <c:v>798</c:v>
                </c:pt>
                <c:pt idx="223">
                  <c:v>799</c:v>
                </c:pt>
                <c:pt idx="224">
                  <c:v>800</c:v>
                </c:pt>
                <c:pt idx="225">
                  <c:v>801</c:v>
                </c:pt>
                <c:pt idx="226">
                  <c:v>802</c:v>
                </c:pt>
                <c:pt idx="227">
                  <c:v>803</c:v>
                </c:pt>
                <c:pt idx="228">
                  <c:v>804</c:v>
                </c:pt>
                <c:pt idx="229">
                  <c:v>805</c:v>
                </c:pt>
                <c:pt idx="230">
                  <c:v>806</c:v>
                </c:pt>
                <c:pt idx="231">
                  <c:v>807</c:v>
                </c:pt>
                <c:pt idx="232">
                  <c:v>808</c:v>
                </c:pt>
                <c:pt idx="233">
                  <c:v>809</c:v>
                </c:pt>
                <c:pt idx="234">
                  <c:v>810</c:v>
                </c:pt>
                <c:pt idx="235">
                  <c:v>811</c:v>
                </c:pt>
                <c:pt idx="236">
                  <c:v>812</c:v>
                </c:pt>
                <c:pt idx="237">
                  <c:v>813</c:v>
                </c:pt>
                <c:pt idx="238">
                  <c:v>814</c:v>
                </c:pt>
                <c:pt idx="239">
                  <c:v>815</c:v>
                </c:pt>
                <c:pt idx="240">
                  <c:v>816</c:v>
                </c:pt>
                <c:pt idx="241">
                  <c:v>817</c:v>
                </c:pt>
                <c:pt idx="242">
                  <c:v>818</c:v>
                </c:pt>
                <c:pt idx="243">
                  <c:v>819</c:v>
                </c:pt>
                <c:pt idx="244">
                  <c:v>820</c:v>
                </c:pt>
                <c:pt idx="245">
                  <c:v>821</c:v>
                </c:pt>
                <c:pt idx="246">
                  <c:v>822</c:v>
                </c:pt>
                <c:pt idx="247">
                  <c:v>823</c:v>
                </c:pt>
                <c:pt idx="248">
                  <c:v>824</c:v>
                </c:pt>
                <c:pt idx="249">
                  <c:v>825</c:v>
                </c:pt>
                <c:pt idx="250">
                  <c:v>826</c:v>
                </c:pt>
                <c:pt idx="251">
                  <c:v>827</c:v>
                </c:pt>
                <c:pt idx="252">
                  <c:v>828</c:v>
                </c:pt>
                <c:pt idx="253">
                  <c:v>829</c:v>
                </c:pt>
                <c:pt idx="254">
                  <c:v>830</c:v>
                </c:pt>
                <c:pt idx="255">
                  <c:v>831</c:v>
                </c:pt>
                <c:pt idx="256">
                  <c:v>832</c:v>
                </c:pt>
              </c:numCache>
            </c:numRef>
          </c:xVal>
          <c:yVal>
            <c:numRef>
              <c:f>Graph!$D$578:$D$832</c:f>
              <c:numCache>
                <c:formatCode>General</c:formatCode>
                <c:ptCount val="255"/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5F-44DA-8DCC-870254BD0A41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Graph!$A$577:$A$833</c:f>
              <c:numCache>
                <c:formatCode>General</c:formatCode>
                <c:ptCount val="257"/>
                <c:pt idx="0">
                  <c:v>576</c:v>
                </c:pt>
                <c:pt idx="1">
                  <c:v>577</c:v>
                </c:pt>
                <c:pt idx="2">
                  <c:v>578</c:v>
                </c:pt>
                <c:pt idx="3">
                  <c:v>579</c:v>
                </c:pt>
                <c:pt idx="4">
                  <c:v>580</c:v>
                </c:pt>
                <c:pt idx="5">
                  <c:v>581</c:v>
                </c:pt>
                <c:pt idx="6">
                  <c:v>582</c:v>
                </c:pt>
                <c:pt idx="7">
                  <c:v>583</c:v>
                </c:pt>
                <c:pt idx="8">
                  <c:v>584</c:v>
                </c:pt>
                <c:pt idx="9">
                  <c:v>585</c:v>
                </c:pt>
                <c:pt idx="10">
                  <c:v>586</c:v>
                </c:pt>
                <c:pt idx="11">
                  <c:v>587</c:v>
                </c:pt>
                <c:pt idx="12">
                  <c:v>588</c:v>
                </c:pt>
                <c:pt idx="13">
                  <c:v>589</c:v>
                </c:pt>
                <c:pt idx="14">
                  <c:v>590</c:v>
                </c:pt>
                <c:pt idx="15">
                  <c:v>591</c:v>
                </c:pt>
                <c:pt idx="16">
                  <c:v>592</c:v>
                </c:pt>
                <c:pt idx="17">
                  <c:v>593</c:v>
                </c:pt>
                <c:pt idx="18">
                  <c:v>594</c:v>
                </c:pt>
                <c:pt idx="19">
                  <c:v>595</c:v>
                </c:pt>
                <c:pt idx="20">
                  <c:v>596</c:v>
                </c:pt>
                <c:pt idx="21">
                  <c:v>597</c:v>
                </c:pt>
                <c:pt idx="22">
                  <c:v>598</c:v>
                </c:pt>
                <c:pt idx="23">
                  <c:v>599</c:v>
                </c:pt>
                <c:pt idx="24">
                  <c:v>600</c:v>
                </c:pt>
                <c:pt idx="25">
                  <c:v>601</c:v>
                </c:pt>
                <c:pt idx="26">
                  <c:v>602</c:v>
                </c:pt>
                <c:pt idx="27">
                  <c:v>603</c:v>
                </c:pt>
                <c:pt idx="28">
                  <c:v>604</c:v>
                </c:pt>
                <c:pt idx="29">
                  <c:v>605</c:v>
                </c:pt>
                <c:pt idx="30">
                  <c:v>606</c:v>
                </c:pt>
                <c:pt idx="31">
                  <c:v>607</c:v>
                </c:pt>
                <c:pt idx="32">
                  <c:v>608</c:v>
                </c:pt>
                <c:pt idx="33">
                  <c:v>609</c:v>
                </c:pt>
                <c:pt idx="34">
                  <c:v>610</c:v>
                </c:pt>
                <c:pt idx="35">
                  <c:v>611</c:v>
                </c:pt>
                <c:pt idx="36">
                  <c:v>612</c:v>
                </c:pt>
                <c:pt idx="37">
                  <c:v>613</c:v>
                </c:pt>
                <c:pt idx="38">
                  <c:v>614</c:v>
                </c:pt>
                <c:pt idx="39">
                  <c:v>615</c:v>
                </c:pt>
                <c:pt idx="40">
                  <c:v>616</c:v>
                </c:pt>
                <c:pt idx="41">
                  <c:v>617</c:v>
                </c:pt>
                <c:pt idx="42">
                  <c:v>618</c:v>
                </c:pt>
                <c:pt idx="43">
                  <c:v>619</c:v>
                </c:pt>
                <c:pt idx="44">
                  <c:v>620</c:v>
                </c:pt>
                <c:pt idx="45">
                  <c:v>621</c:v>
                </c:pt>
                <c:pt idx="46">
                  <c:v>622</c:v>
                </c:pt>
                <c:pt idx="47">
                  <c:v>623</c:v>
                </c:pt>
                <c:pt idx="48">
                  <c:v>624</c:v>
                </c:pt>
                <c:pt idx="49">
                  <c:v>625</c:v>
                </c:pt>
                <c:pt idx="50">
                  <c:v>626</c:v>
                </c:pt>
                <c:pt idx="51">
                  <c:v>627</c:v>
                </c:pt>
                <c:pt idx="52">
                  <c:v>628</c:v>
                </c:pt>
                <c:pt idx="53">
                  <c:v>629</c:v>
                </c:pt>
                <c:pt idx="54">
                  <c:v>630</c:v>
                </c:pt>
                <c:pt idx="55">
                  <c:v>631</c:v>
                </c:pt>
                <c:pt idx="56">
                  <c:v>632</c:v>
                </c:pt>
                <c:pt idx="57">
                  <c:v>633</c:v>
                </c:pt>
                <c:pt idx="58">
                  <c:v>634</c:v>
                </c:pt>
                <c:pt idx="59">
                  <c:v>635</c:v>
                </c:pt>
                <c:pt idx="60">
                  <c:v>636</c:v>
                </c:pt>
                <c:pt idx="61">
                  <c:v>637</c:v>
                </c:pt>
                <c:pt idx="62">
                  <c:v>638</c:v>
                </c:pt>
                <c:pt idx="63">
                  <c:v>639</c:v>
                </c:pt>
                <c:pt idx="64">
                  <c:v>640</c:v>
                </c:pt>
                <c:pt idx="65">
                  <c:v>641</c:v>
                </c:pt>
                <c:pt idx="66">
                  <c:v>642</c:v>
                </c:pt>
                <c:pt idx="67">
                  <c:v>643</c:v>
                </c:pt>
                <c:pt idx="68">
                  <c:v>644</c:v>
                </c:pt>
                <c:pt idx="69">
                  <c:v>645</c:v>
                </c:pt>
                <c:pt idx="70">
                  <c:v>646</c:v>
                </c:pt>
                <c:pt idx="71">
                  <c:v>647</c:v>
                </c:pt>
                <c:pt idx="72">
                  <c:v>648</c:v>
                </c:pt>
                <c:pt idx="73">
                  <c:v>649</c:v>
                </c:pt>
                <c:pt idx="74">
                  <c:v>650</c:v>
                </c:pt>
                <c:pt idx="75">
                  <c:v>651</c:v>
                </c:pt>
                <c:pt idx="76">
                  <c:v>652</c:v>
                </c:pt>
                <c:pt idx="77">
                  <c:v>653</c:v>
                </c:pt>
                <c:pt idx="78">
                  <c:v>654</c:v>
                </c:pt>
                <c:pt idx="79">
                  <c:v>655</c:v>
                </c:pt>
                <c:pt idx="80">
                  <c:v>656</c:v>
                </c:pt>
                <c:pt idx="81">
                  <c:v>657</c:v>
                </c:pt>
                <c:pt idx="82">
                  <c:v>658</c:v>
                </c:pt>
                <c:pt idx="83">
                  <c:v>659</c:v>
                </c:pt>
                <c:pt idx="84">
                  <c:v>660</c:v>
                </c:pt>
                <c:pt idx="85">
                  <c:v>661</c:v>
                </c:pt>
                <c:pt idx="86">
                  <c:v>662</c:v>
                </c:pt>
                <c:pt idx="87">
                  <c:v>663</c:v>
                </c:pt>
                <c:pt idx="88">
                  <c:v>664</c:v>
                </c:pt>
                <c:pt idx="89">
                  <c:v>665</c:v>
                </c:pt>
                <c:pt idx="90">
                  <c:v>666</c:v>
                </c:pt>
                <c:pt idx="91">
                  <c:v>667</c:v>
                </c:pt>
                <c:pt idx="92">
                  <c:v>668</c:v>
                </c:pt>
                <c:pt idx="93">
                  <c:v>669</c:v>
                </c:pt>
                <c:pt idx="94">
                  <c:v>670</c:v>
                </c:pt>
                <c:pt idx="95">
                  <c:v>671</c:v>
                </c:pt>
                <c:pt idx="96">
                  <c:v>672</c:v>
                </c:pt>
                <c:pt idx="97">
                  <c:v>673</c:v>
                </c:pt>
                <c:pt idx="98">
                  <c:v>674</c:v>
                </c:pt>
                <c:pt idx="99">
                  <c:v>675</c:v>
                </c:pt>
                <c:pt idx="100">
                  <c:v>676</c:v>
                </c:pt>
                <c:pt idx="101">
                  <c:v>677</c:v>
                </c:pt>
                <c:pt idx="102">
                  <c:v>678</c:v>
                </c:pt>
                <c:pt idx="103">
                  <c:v>679</c:v>
                </c:pt>
                <c:pt idx="104">
                  <c:v>680</c:v>
                </c:pt>
                <c:pt idx="105">
                  <c:v>681</c:v>
                </c:pt>
                <c:pt idx="106">
                  <c:v>682</c:v>
                </c:pt>
                <c:pt idx="107">
                  <c:v>683</c:v>
                </c:pt>
                <c:pt idx="108">
                  <c:v>684</c:v>
                </c:pt>
                <c:pt idx="109">
                  <c:v>685</c:v>
                </c:pt>
                <c:pt idx="110">
                  <c:v>686</c:v>
                </c:pt>
                <c:pt idx="111">
                  <c:v>687</c:v>
                </c:pt>
                <c:pt idx="112">
                  <c:v>688</c:v>
                </c:pt>
                <c:pt idx="113">
                  <c:v>689</c:v>
                </c:pt>
                <c:pt idx="114">
                  <c:v>690</c:v>
                </c:pt>
                <c:pt idx="115">
                  <c:v>691</c:v>
                </c:pt>
                <c:pt idx="116">
                  <c:v>692</c:v>
                </c:pt>
                <c:pt idx="117">
                  <c:v>693</c:v>
                </c:pt>
                <c:pt idx="118">
                  <c:v>694</c:v>
                </c:pt>
                <c:pt idx="119">
                  <c:v>695</c:v>
                </c:pt>
                <c:pt idx="120">
                  <c:v>696</c:v>
                </c:pt>
                <c:pt idx="121">
                  <c:v>697</c:v>
                </c:pt>
                <c:pt idx="122">
                  <c:v>698</c:v>
                </c:pt>
                <c:pt idx="123">
                  <c:v>699</c:v>
                </c:pt>
                <c:pt idx="124">
                  <c:v>700</c:v>
                </c:pt>
                <c:pt idx="125">
                  <c:v>701</c:v>
                </c:pt>
                <c:pt idx="126">
                  <c:v>702</c:v>
                </c:pt>
                <c:pt idx="127">
                  <c:v>703</c:v>
                </c:pt>
                <c:pt idx="128">
                  <c:v>704</c:v>
                </c:pt>
                <c:pt idx="129">
                  <c:v>705</c:v>
                </c:pt>
                <c:pt idx="130">
                  <c:v>706</c:v>
                </c:pt>
                <c:pt idx="131">
                  <c:v>707</c:v>
                </c:pt>
                <c:pt idx="132">
                  <c:v>708</c:v>
                </c:pt>
                <c:pt idx="133">
                  <c:v>709</c:v>
                </c:pt>
                <c:pt idx="134">
                  <c:v>710</c:v>
                </c:pt>
                <c:pt idx="135">
                  <c:v>711</c:v>
                </c:pt>
                <c:pt idx="136">
                  <c:v>712</c:v>
                </c:pt>
                <c:pt idx="137">
                  <c:v>713</c:v>
                </c:pt>
                <c:pt idx="138">
                  <c:v>714</c:v>
                </c:pt>
                <c:pt idx="139">
                  <c:v>715</c:v>
                </c:pt>
                <c:pt idx="140">
                  <c:v>716</c:v>
                </c:pt>
                <c:pt idx="141">
                  <c:v>717</c:v>
                </c:pt>
                <c:pt idx="142">
                  <c:v>718</c:v>
                </c:pt>
                <c:pt idx="143">
                  <c:v>719</c:v>
                </c:pt>
                <c:pt idx="144">
                  <c:v>720</c:v>
                </c:pt>
                <c:pt idx="145">
                  <c:v>721</c:v>
                </c:pt>
                <c:pt idx="146">
                  <c:v>722</c:v>
                </c:pt>
                <c:pt idx="147">
                  <c:v>723</c:v>
                </c:pt>
                <c:pt idx="148">
                  <c:v>724</c:v>
                </c:pt>
                <c:pt idx="149">
                  <c:v>725</c:v>
                </c:pt>
                <c:pt idx="150">
                  <c:v>726</c:v>
                </c:pt>
                <c:pt idx="151">
                  <c:v>727</c:v>
                </c:pt>
                <c:pt idx="152">
                  <c:v>728</c:v>
                </c:pt>
                <c:pt idx="153">
                  <c:v>729</c:v>
                </c:pt>
                <c:pt idx="154">
                  <c:v>730</c:v>
                </c:pt>
                <c:pt idx="155">
                  <c:v>731</c:v>
                </c:pt>
                <c:pt idx="156">
                  <c:v>732</c:v>
                </c:pt>
                <c:pt idx="157">
                  <c:v>733</c:v>
                </c:pt>
                <c:pt idx="158">
                  <c:v>734</c:v>
                </c:pt>
                <c:pt idx="159">
                  <c:v>735</c:v>
                </c:pt>
                <c:pt idx="160">
                  <c:v>736</c:v>
                </c:pt>
                <c:pt idx="161">
                  <c:v>737</c:v>
                </c:pt>
                <c:pt idx="162">
                  <c:v>738</c:v>
                </c:pt>
                <c:pt idx="163">
                  <c:v>739</c:v>
                </c:pt>
                <c:pt idx="164">
                  <c:v>740</c:v>
                </c:pt>
                <c:pt idx="165">
                  <c:v>741</c:v>
                </c:pt>
                <c:pt idx="166">
                  <c:v>742</c:v>
                </c:pt>
                <c:pt idx="167">
                  <c:v>743</c:v>
                </c:pt>
                <c:pt idx="168">
                  <c:v>744</c:v>
                </c:pt>
                <c:pt idx="169">
                  <c:v>745</c:v>
                </c:pt>
                <c:pt idx="170">
                  <c:v>746</c:v>
                </c:pt>
                <c:pt idx="171">
                  <c:v>747</c:v>
                </c:pt>
                <c:pt idx="172">
                  <c:v>748</c:v>
                </c:pt>
                <c:pt idx="173">
                  <c:v>749</c:v>
                </c:pt>
                <c:pt idx="174">
                  <c:v>750</c:v>
                </c:pt>
                <c:pt idx="175">
                  <c:v>751</c:v>
                </c:pt>
                <c:pt idx="176">
                  <c:v>752</c:v>
                </c:pt>
                <c:pt idx="177">
                  <c:v>753</c:v>
                </c:pt>
                <c:pt idx="178">
                  <c:v>754</c:v>
                </c:pt>
                <c:pt idx="179">
                  <c:v>755</c:v>
                </c:pt>
                <c:pt idx="180">
                  <c:v>756</c:v>
                </c:pt>
                <c:pt idx="181">
                  <c:v>757</c:v>
                </c:pt>
                <c:pt idx="182">
                  <c:v>758</c:v>
                </c:pt>
                <c:pt idx="183">
                  <c:v>759</c:v>
                </c:pt>
                <c:pt idx="184">
                  <c:v>760</c:v>
                </c:pt>
                <c:pt idx="185">
                  <c:v>761</c:v>
                </c:pt>
                <c:pt idx="186">
                  <c:v>762</c:v>
                </c:pt>
                <c:pt idx="187">
                  <c:v>763</c:v>
                </c:pt>
                <c:pt idx="188">
                  <c:v>764</c:v>
                </c:pt>
                <c:pt idx="189">
                  <c:v>765</c:v>
                </c:pt>
                <c:pt idx="190">
                  <c:v>766</c:v>
                </c:pt>
                <c:pt idx="191">
                  <c:v>767</c:v>
                </c:pt>
                <c:pt idx="192">
                  <c:v>768</c:v>
                </c:pt>
                <c:pt idx="193">
                  <c:v>769</c:v>
                </c:pt>
                <c:pt idx="194">
                  <c:v>770</c:v>
                </c:pt>
                <c:pt idx="195">
                  <c:v>771</c:v>
                </c:pt>
                <c:pt idx="196">
                  <c:v>772</c:v>
                </c:pt>
                <c:pt idx="197">
                  <c:v>773</c:v>
                </c:pt>
                <c:pt idx="198">
                  <c:v>774</c:v>
                </c:pt>
                <c:pt idx="199">
                  <c:v>775</c:v>
                </c:pt>
                <c:pt idx="200">
                  <c:v>776</c:v>
                </c:pt>
                <c:pt idx="201">
                  <c:v>777</c:v>
                </c:pt>
                <c:pt idx="202">
                  <c:v>778</c:v>
                </c:pt>
                <c:pt idx="203">
                  <c:v>779</c:v>
                </c:pt>
                <c:pt idx="204">
                  <c:v>780</c:v>
                </c:pt>
                <c:pt idx="205">
                  <c:v>781</c:v>
                </c:pt>
                <c:pt idx="206">
                  <c:v>782</c:v>
                </c:pt>
                <c:pt idx="207">
                  <c:v>783</c:v>
                </c:pt>
                <c:pt idx="208">
                  <c:v>784</c:v>
                </c:pt>
                <c:pt idx="209">
                  <c:v>785</c:v>
                </c:pt>
                <c:pt idx="210">
                  <c:v>786</c:v>
                </c:pt>
                <c:pt idx="211">
                  <c:v>787</c:v>
                </c:pt>
                <c:pt idx="212">
                  <c:v>788</c:v>
                </c:pt>
                <c:pt idx="213">
                  <c:v>789</c:v>
                </c:pt>
                <c:pt idx="214">
                  <c:v>790</c:v>
                </c:pt>
                <c:pt idx="215">
                  <c:v>791</c:v>
                </c:pt>
                <c:pt idx="216">
                  <c:v>792</c:v>
                </c:pt>
                <c:pt idx="217">
                  <c:v>793</c:v>
                </c:pt>
                <c:pt idx="218">
                  <c:v>794</c:v>
                </c:pt>
                <c:pt idx="219">
                  <c:v>795</c:v>
                </c:pt>
                <c:pt idx="220">
                  <c:v>796</c:v>
                </c:pt>
                <c:pt idx="221">
                  <c:v>797</c:v>
                </c:pt>
                <c:pt idx="222">
                  <c:v>798</c:v>
                </c:pt>
                <c:pt idx="223">
                  <c:v>799</c:v>
                </c:pt>
                <c:pt idx="224">
                  <c:v>800</c:v>
                </c:pt>
                <c:pt idx="225">
                  <c:v>801</c:v>
                </c:pt>
                <c:pt idx="226">
                  <c:v>802</c:v>
                </c:pt>
                <c:pt idx="227">
                  <c:v>803</c:v>
                </c:pt>
                <c:pt idx="228">
                  <c:v>804</c:v>
                </c:pt>
                <c:pt idx="229">
                  <c:v>805</c:v>
                </c:pt>
                <c:pt idx="230">
                  <c:v>806</c:v>
                </c:pt>
                <c:pt idx="231">
                  <c:v>807</c:v>
                </c:pt>
                <c:pt idx="232">
                  <c:v>808</c:v>
                </c:pt>
                <c:pt idx="233">
                  <c:v>809</c:v>
                </c:pt>
                <c:pt idx="234">
                  <c:v>810</c:v>
                </c:pt>
                <c:pt idx="235">
                  <c:v>811</c:v>
                </c:pt>
                <c:pt idx="236">
                  <c:v>812</c:v>
                </c:pt>
                <c:pt idx="237">
                  <c:v>813</c:v>
                </c:pt>
                <c:pt idx="238">
                  <c:v>814</c:v>
                </c:pt>
                <c:pt idx="239">
                  <c:v>815</c:v>
                </c:pt>
                <c:pt idx="240">
                  <c:v>816</c:v>
                </c:pt>
                <c:pt idx="241">
                  <c:v>817</c:v>
                </c:pt>
                <c:pt idx="242">
                  <c:v>818</c:v>
                </c:pt>
                <c:pt idx="243">
                  <c:v>819</c:v>
                </c:pt>
                <c:pt idx="244">
                  <c:v>820</c:v>
                </c:pt>
                <c:pt idx="245">
                  <c:v>821</c:v>
                </c:pt>
                <c:pt idx="246">
                  <c:v>822</c:v>
                </c:pt>
                <c:pt idx="247">
                  <c:v>823</c:v>
                </c:pt>
                <c:pt idx="248">
                  <c:v>824</c:v>
                </c:pt>
                <c:pt idx="249">
                  <c:v>825</c:v>
                </c:pt>
                <c:pt idx="250">
                  <c:v>826</c:v>
                </c:pt>
                <c:pt idx="251">
                  <c:v>827</c:v>
                </c:pt>
                <c:pt idx="252">
                  <c:v>828</c:v>
                </c:pt>
                <c:pt idx="253">
                  <c:v>829</c:v>
                </c:pt>
                <c:pt idx="254">
                  <c:v>830</c:v>
                </c:pt>
                <c:pt idx="255">
                  <c:v>831</c:v>
                </c:pt>
                <c:pt idx="256">
                  <c:v>832</c:v>
                </c:pt>
              </c:numCache>
            </c:numRef>
          </c:xVal>
          <c:yVal>
            <c:numRef>
              <c:f>Graph!$B$578:$B$832</c:f>
              <c:numCache>
                <c:formatCode>General</c:formatCode>
                <c:ptCount val="255"/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5F-44DA-8DCC-870254BD0A41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Graph!$A$577:$A$833</c:f>
              <c:numCache>
                <c:formatCode>General</c:formatCode>
                <c:ptCount val="257"/>
                <c:pt idx="0">
                  <c:v>576</c:v>
                </c:pt>
                <c:pt idx="1">
                  <c:v>577</c:v>
                </c:pt>
                <c:pt idx="2">
                  <c:v>578</c:v>
                </c:pt>
                <c:pt idx="3">
                  <c:v>579</c:v>
                </c:pt>
                <c:pt idx="4">
                  <c:v>580</c:v>
                </c:pt>
                <c:pt idx="5">
                  <c:v>581</c:v>
                </c:pt>
                <c:pt idx="6">
                  <c:v>582</c:v>
                </c:pt>
                <c:pt idx="7">
                  <c:v>583</c:v>
                </c:pt>
                <c:pt idx="8">
                  <c:v>584</c:v>
                </c:pt>
                <c:pt idx="9">
                  <c:v>585</c:v>
                </c:pt>
                <c:pt idx="10">
                  <c:v>586</c:v>
                </c:pt>
                <c:pt idx="11">
                  <c:v>587</c:v>
                </c:pt>
                <c:pt idx="12">
                  <c:v>588</c:v>
                </c:pt>
                <c:pt idx="13">
                  <c:v>589</c:v>
                </c:pt>
                <c:pt idx="14">
                  <c:v>590</c:v>
                </c:pt>
                <c:pt idx="15">
                  <c:v>591</c:v>
                </c:pt>
                <c:pt idx="16">
                  <c:v>592</c:v>
                </c:pt>
                <c:pt idx="17">
                  <c:v>593</c:v>
                </c:pt>
                <c:pt idx="18">
                  <c:v>594</c:v>
                </c:pt>
                <c:pt idx="19">
                  <c:v>595</c:v>
                </c:pt>
                <c:pt idx="20">
                  <c:v>596</c:v>
                </c:pt>
                <c:pt idx="21">
                  <c:v>597</c:v>
                </c:pt>
                <c:pt idx="22">
                  <c:v>598</c:v>
                </c:pt>
                <c:pt idx="23">
                  <c:v>599</c:v>
                </c:pt>
                <c:pt idx="24">
                  <c:v>600</c:v>
                </c:pt>
                <c:pt idx="25">
                  <c:v>601</c:v>
                </c:pt>
                <c:pt idx="26">
                  <c:v>602</c:v>
                </c:pt>
                <c:pt idx="27">
                  <c:v>603</c:v>
                </c:pt>
                <c:pt idx="28">
                  <c:v>604</c:v>
                </c:pt>
                <c:pt idx="29">
                  <c:v>605</c:v>
                </c:pt>
                <c:pt idx="30">
                  <c:v>606</c:v>
                </c:pt>
                <c:pt idx="31">
                  <c:v>607</c:v>
                </c:pt>
                <c:pt idx="32">
                  <c:v>608</c:v>
                </c:pt>
                <c:pt idx="33">
                  <c:v>609</c:v>
                </c:pt>
                <c:pt idx="34">
                  <c:v>610</c:v>
                </c:pt>
                <c:pt idx="35">
                  <c:v>611</c:v>
                </c:pt>
                <c:pt idx="36">
                  <c:v>612</c:v>
                </c:pt>
                <c:pt idx="37">
                  <c:v>613</c:v>
                </c:pt>
                <c:pt idx="38">
                  <c:v>614</c:v>
                </c:pt>
                <c:pt idx="39">
                  <c:v>615</c:v>
                </c:pt>
                <c:pt idx="40">
                  <c:v>616</c:v>
                </c:pt>
                <c:pt idx="41">
                  <c:v>617</c:v>
                </c:pt>
                <c:pt idx="42">
                  <c:v>618</c:v>
                </c:pt>
                <c:pt idx="43">
                  <c:v>619</c:v>
                </c:pt>
                <c:pt idx="44">
                  <c:v>620</c:v>
                </c:pt>
                <c:pt idx="45">
                  <c:v>621</c:v>
                </c:pt>
                <c:pt idx="46">
                  <c:v>622</c:v>
                </c:pt>
                <c:pt idx="47">
                  <c:v>623</c:v>
                </c:pt>
                <c:pt idx="48">
                  <c:v>624</c:v>
                </c:pt>
                <c:pt idx="49">
                  <c:v>625</c:v>
                </c:pt>
                <c:pt idx="50">
                  <c:v>626</c:v>
                </c:pt>
                <c:pt idx="51">
                  <c:v>627</c:v>
                </c:pt>
                <c:pt idx="52">
                  <c:v>628</c:v>
                </c:pt>
                <c:pt idx="53">
                  <c:v>629</c:v>
                </c:pt>
                <c:pt idx="54">
                  <c:v>630</c:v>
                </c:pt>
                <c:pt idx="55">
                  <c:v>631</c:v>
                </c:pt>
                <c:pt idx="56">
                  <c:v>632</c:v>
                </c:pt>
                <c:pt idx="57">
                  <c:v>633</c:v>
                </c:pt>
                <c:pt idx="58">
                  <c:v>634</c:v>
                </c:pt>
                <c:pt idx="59">
                  <c:v>635</c:v>
                </c:pt>
                <c:pt idx="60">
                  <c:v>636</c:v>
                </c:pt>
                <c:pt idx="61">
                  <c:v>637</c:v>
                </c:pt>
                <c:pt idx="62">
                  <c:v>638</c:v>
                </c:pt>
                <c:pt idx="63">
                  <c:v>639</c:v>
                </c:pt>
                <c:pt idx="64">
                  <c:v>640</c:v>
                </c:pt>
                <c:pt idx="65">
                  <c:v>641</c:v>
                </c:pt>
                <c:pt idx="66">
                  <c:v>642</c:v>
                </c:pt>
                <c:pt idx="67">
                  <c:v>643</c:v>
                </c:pt>
                <c:pt idx="68">
                  <c:v>644</c:v>
                </c:pt>
                <c:pt idx="69">
                  <c:v>645</c:v>
                </c:pt>
                <c:pt idx="70">
                  <c:v>646</c:v>
                </c:pt>
                <c:pt idx="71">
                  <c:v>647</c:v>
                </c:pt>
                <c:pt idx="72">
                  <c:v>648</c:v>
                </c:pt>
                <c:pt idx="73">
                  <c:v>649</c:v>
                </c:pt>
                <c:pt idx="74">
                  <c:v>650</c:v>
                </c:pt>
                <c:pt idx="75">
                  <c:v>651</c:v>
                </c:pt>
                <c:pt idx="76">
                  <c:v>652</c:v>
                </c:pt>
                <c:pt idx="77">
                  <c:v>653</c:v>
                </c:pt>
                <c:pt idx="78">
                  <c:v>654</c:v>
                </c:pt>
                <c:pt idx="79">
                  <c:v>655</c:v>
                </c:pt>
                <c:pt idx="80">
                  <c:v>656</c:v>
                </c:pt>
                <c:pt idx="81">
                  <c:v>657</c:v>
                </c:pt>
                <c:pt idx="82">
                  <c:v>658</c:v>
                </c:pt>
                <c:pt idx="83">
                  <c:v>659</c:v>
                </c:pt>
                <c:pt idx="84">
                  <c:v>660</c:v>
                </c:pt>
                <c:pt idx="85">
                  <c:v>661</c:v>
                </c:pt>
                <c:pt idx="86">
                  <c:v>662</c:v>
                </c:pt>
                <c:pt idx="87">
                  <c:v>663</c:v>
                </c:pt>
                <c:pt idx="88">
                  <c:v>664</c:v>
                </c:pt>
                <c:pt idx="89">
                  <c:v>665</c:v>
                </c:pt>
                <c:pt idx="90">
                  <c:v>666</c:v>
                </c:pt>
                <c:pt idx="91">
                  <c:v>667</c:v>
                </c:pt>
                <c:pt idx="92">
                  <c:v>668</c:v>
                </c:pt>
                <c:pt idx="93">
                  <c:v>669</c:v>
                </c:pt>
                <c:pt idx="94">
                  <c:v>670</c:v>
                </c:pt>
                <c:pt idx="95">
                  <c:v>671</c:v>
                </c:pt>
                <c:pt idx="96">
                  <c:v>672</c:v>
                </c:pt>
                <c:pt idx="97">
                  <c:v>673</c:v>
                </c:pt>
                <c:pt idx="98">
                  <c:v>674</c:v>
                </c:pt>
                <c:pt idx="99">
                  <c:v>675</c:v>
                </c:pt>
                <c:pt idx="100">
                  <c:v>676</c:v>
                </c:pt>
                <c:pt idx="101">
                  <c:v>677</c:v>
                </c:pt>
                <c:pt idx="102">
                  <c:v>678</c:v>
                </c:pt>
                <c:pt idx="103">
                  <c:v>679</c:v>
                </c:pt>
                <c:pt idx="104">
                  <c:v>680</c:v>
                </c:pt>
                <c:pt idx="105">
                  <c:v>681</c:v>
                </c:pt>
                <c:pt idx="106">
                  <c:v>682</c:v>
                </c:pt>
                <c:pt idx="107">
                  <c:v>683</c:v>
                </c:pt>
                <c:pt idx="108">
                  <c:v>684</c:v>
                </c:pt>
                <c:pt idx="109">
                  <c:v>685</c:v>
                </c:pt>
                <c:pt idx="110">
                  <c:v>686</c:v>
                </c:pt>
                <c:pt idx="111">
                  <c:v>687</c:v>
                </c:pt>
                <c:pt idx="112">
                  <c:v>688</c:v>
                </c:pt>
                <c:pt idx="113">
                  <c:v>689</c:v>
                </c:pt>
                <c:pt idx="114">
                  <c:v>690</c:v>
                </c:pt>
                <c:pt idx="115">
                  <c:v>691</c:v>
                </c:pt>
                <c:pt idx="116">
                  <c:v>692</c:v>
                </c:pt>
                <c:pt idx="117">
                  <c:v>693</c:v>
                </c:pt>
                <c:pt idx="118">
                  <c:v>694</c:v>
                </c:pt>
                <c:pt idx="119">
                  <c:v>695</c:v>
                </c:pt>
                <c:pt idx="120">
                  <c:v>696</c:v>
                </c:pt>
                <c:pt idx="121">
                  <c:v>697</c:v>
                </c:pt>
                <c:pt idx="122">
                  <c:v>698</c:v>
                </c:pt>
                <c:pt idx="123">
                  <c:v>699</c:v>
                </c:pt>
                <c:pt idx="124">
                  <c:v>700</c:v>
                </c:pt>
                <c:pt idx="125">
                  <c:v>701</c:v>
                </c:pt>
                <c:pt idx="126">
                  <c:v>702</c:v>
                </c:pt>
                <c:pt idx="127">
                  <c:v>703</c:v>
                </c:pt>
                <c:pt idx="128">
                  <c:v>704</c:v>
                </c:pt>
                <c:pt idx="129">
                  <c:v>705</c:v>
                </c:pt>
                <c:pt idx="130">
                  <c:v>706</c:v>
                </c:pt>
                <c:pt idx="131">
                  <c:v>707</c:v>
                </c:pt>
                <c:pt idx="132">
                  <c:v>708</c:v>
                </c:pt>
                <c:pt idx="133">
                  <c:v>709</c:v>
                </c:pt>
                <c:pt idx="134">
                  <c:v>710</c:v>
                </c:pt>
                <c:pt idx="135">
                  <c:v>711</c:v>
                </c:pt>
                <c:pt idx="136">
                  <c:v>712</c:v>
                </c:pt>
                <c:pt idx="137">
                  <c:v>713</c:v>
                </c:pt>
                <c:pt idx="138">
                  <c:v>714</c:v>
                </c:pt>
                <c:pt idx="139">
                  <c:v>715</c:v>
                </c:pt>
                <c:pt idx="140">
                  <c:v>716</c:v>
                </c:pt>
                <c:pt idx="141">
                  <c:v>717</c:v>
                </c:pt>
                <c:pt idx="142">
                  <c:v>718</c:v>
                </c:pt>
                <c:pt idx="143">
                  <c:v>719</c:v>
                </c:pt>
                <c:pt idx="144">
                  <c:v>720</c:v>
                </c:pt>
                <c:pt idx="145">
                  <c:v>721</c:v>
                </c:pt>
                <c:pt idx="146">
                  <c:v>722</c:v>
                </c:pt>
                <c:pt idx="147">
                  <c:v>723</c:v>
                </c:pt>
                <c:pt idx="148">
                  <c:v>724</c:v>
                </c:pt>
                <c:pt idx="149">
                  <c:v>725</c:v>
                </c:pt>
                <c:pt idx="150">
                  <c:v>726</c:v>
                </c:pt>
                <c:pt idx="151">
                  <c:v>727</c:v>
                </c:pt>
                <c:pt idx="152">
                  <c:v>728</c:v>
                </c:pt>
                <c:pt idx="153">
                  <c:v>729</c:v>
                </c:pt>
                <c:pt idx="154">
                  <c:v>730</c:v>
                </c:pt>
                <c:pt idx="155">
                  <c:v>731</c:v>
                </c:pt>
                <c:pt idx="156">
                  <c:v>732</c:v>
                </c:pt>
                <c:pt idx="157">
                  <c:v>733</c:v>
                </c:pt>
                <c:pt idx="158">
                  <c:v>734</c:v>
                </c:pt>
                <c:pt idx="159">
                  <c:v>735</c:v>
                </c:pt>
                <c:pt idx="160">
                  <c:v>736</c:v>
                </c:pt>
                <c:pt idx="161">
                  <c:v>737</c:v>
                </c:pt>
                <c:pt idx="162">
                  <c:v>738</c:v>
                </c:pt>
                <c:pt idx="163">
                  <c:v>739</c:v>
                </c:pt>
                <c:pt idx="164">
                  <c:v>740</c:v>
                </c:pt>
                <c:pt idx="165">
                  <c:v>741</c:v>
                </c:pt>
                <c:pt idx="166">
                  <c:v>742</c:v>
                </c:pt>
                <c:pt idx="167">
                  <c:v>743</c:v>
                </c:pt>
                <c:pt idx="168">
                  <c:v>744</c:v>
                </c:pt>
                <c:pt idx="169">
                  <c:v>745</c:v>
                </c:pt>
                <c:pt idx="170">
                  <c:v>746</c:v>
                </c:pt>
                <c:pt idx="171">
                  <c:v>747</c:v>
                </c:pt>
                <c:pt idx="172">
                  <c:v>748</c:v>
                </c:pt>
                <c:pt idx="173">
                  <c:v>749</c:v>
                </c:pt>
                <c:pt idx="174">
                  <c:v>750</c:v>
                </c:pt>
                <c:pt idx="175">
                  <c:v>751</c:v>
                </c:pt>
                <c:pt idx="176">
                  <c:v>752</c:v>
                </c:pt>
                <c:pt idx="177">
                  <c:v>753</c:v>
                </c:pt>
                <c:pt idx="178">
                  <c:v>754</c:v>
                </c:pt>
                <c:pt idx="179">
                  <c:v>755</c:v>
                </c:pt>
                <c:pt idx="180">
                  <c:v>756</c:v>
                </c:pt>
                <c:pt idx="181">
                  <c:v>757</c:v>
                </c:pt>
                <c:pt idx="182">
                  <c:v>758</c:v>
                </c:pt>
                <c:pt idx="183">
                  <c:v>759</c:v>
                </c:pt>
                <c:pt idx="184">
                  <c:v>760</c:v>
                </c:pt>
                <c:pt idx="185">
                  <c:v>761</c:v>
                </c:pt>
                <c:pt idx="186">
                  <c:v>762</c:v>
                </c:pt>
                <c:pt idx="187">
                  <c:v>763</c:v>
                </c:pt>
                <c:pt idx="188">
                  <c:v>764</c:v>
                </c:pt>
                <c:pt idx="189">
                  <c:v>765</c:v>
                </c:pt>
                <c:pt idx="190">
                  <c:v>766</c:v>
                </c:pt>
                <c:pt idx="191">
                  <c:v>767</c:v>
                </c:pt>
                <c:pt idx="192">
                  <c:v>768</c:v>
                </c:pt>
                <c:pt idx="193">
                  <c:v>769</c:v>
                </c:pt>
                <c:pt idx="194">
                  <c:v>770</c:v>
                </c:pt>
                <c:pt idx="195">
                  <c:v>771</c:v>
                </c:pt>
                <c:pt idx="196">
                  <c:v>772</c:v>
                </c:pt>
                <c:pt idx="197">
                  <c:v>773</c:v>
                </c:pt>
                <c:pt idx="198">
                  <c:v>774</c:v>
                </c:pt>
                <c:pt idx="199">
                  <c:v>775</c:v>
                </c:pt>
                <c:pt idx="200">
                  <c:v>776</c:v>
                </c:pt>
                <c:pt idx="201">
                  <c:v>777</c:v>
                </c:pt>
                <c:pt idx="202">
                  <c:v>778</c:v>
                </c:pt>
                <c:pt idx="203">
                  <c:v>779</c:v>
                </c:pt>
                <c:pt idx="204">
                  <c:v>780</c:v>
                </c:pt>
                <c:pt idx="205">
                  <c:v>781</c:v>
                </c:pt>
                <c:pt idx="206">
                  <c:v>782</c:v>
                </c:pt>
                <c:pt idx="207">
                  <c:v>783</c:v>
                </c:pt>
                <c:pt idx="208">
                  <c:v>784</c:v>
                </c:pt>
                <c:pt idx="209">
                  <c:v>785</c:v>
                </c:pt>
                <c:pt idx="210">
                  <c:v>786</c:v>
                </c:pt>
                <c:pt idx="211">
                  <c:v>787</c:v>
                </c:pt>
                <c:pt idx="212">
                  <c:v>788</c:v>
                </c:pt>
                <c:pt idx="213">
                  <c:v>789</c:v>
                </c:pt>
                <c:pt idx="214">
                  <c:v>790</c:v>
                </c:pt>
                <c:pt idx="215">
                  <c:v>791</c:v>
                </c:pt>
                <c:pt idx="216">
                  <c:v>792</c:v>
                </c:pt>
                <c:pt idx="217">
                  <c:v>793</c:v>
                </c:pt>
                <c:pt idx="218">
                  <c:v>794</c:v>
                </c:pt>
                <c:pt idx="219">
                  <c:v>795</c:v>
                </c:pt>
                <c:pt idx="220">
                  <c:v>796</c:v>
                </c:pt>
                <c:pt idx="221">
                  <c:v>797</c:v>
                </c:pt>
                <c:pt idx="222">
                  <c:v>798</c:v>
                </c:pt>
                <c:pt idx="223">
                  <c:v>799</c:v>
                </c:pt>
                <c:pt idx="224">
                  <c:v>800</c:v>
                </c:pt>
                <c:pt idx="225">
                  <c:v>801</c:v>
                </c:pt>
                <c:pt idx="226">
                  <c:v>802</c:v>
                </c:pt>
                <c:pt idx="227">
                  <c:v>803</c:v>
                </c:pt>
                <c:pt idx="228">
                  <c:v>804</c:v>
                </c:pt>
                <c:pt idx="229">
                  <c:v>805</c:v>
                </c:pt>
                <c:pt idx="230">
                  <c:v>806</c:v>
                </c:pt>
                <c:pt idx="231">
                  <c:v>807</c:v>
                </c:pt>
                <c:pt idx="232">
                  <c:v>808</c:v>
                </c:pt>
                <c:pt idx="233">
                  <c:v>809</c:v>
                </c:pt>
                <c:pt idx="234">
                  <c:v>810</c:v>
                </c:pt>
                <c:pt idx="235">
                  <c:v>811</c:v>
                </c:pt>
                <c:pt idx="236">
                  <c:v>812</c:v>
                </c:pt>
                <c:pt idx="237">
                  <c:v>813</c:v>
                </c:pt>
                <c:pt idx="238">
                  <c:v>814</c:v>
                </c:pt>
                <c:pt idx="239">
                  <c:v>815</c:v>
                </c:pt>
                <c:pt idx="240">
                  <c:v>816</c:v>
                </c:pt>
                <c:pt idx="241">
                  <c:v>817</c:v>
                </c:pt>
                <c:pt idx="242">
                  <c:v>818</c:v>
                </c:pt>
                <c:pt idx="243">
                  <c:v>819</c:v>
                </c:pt>
                <c:pt idx="244">
                  <c:v>820</c:v>
                </c:pt>
                <c:pt idx="245">
                  <c:v>821</c:v>
                </c:pt>
                <c:pt idx="246">
                  <c:v>822</c:v>
                </c:pt>
                <c:pt idx="247">
                  <c:v>823</c:v>
                </c:pt>
                <c:pt idx="248">
                  <c:v>824</c:v>
                </c:pt>
                <c:pt idx="249">
                  <c:v>825</c:v>
                </c:pt>
                <c:pt idx="250">
                  <c:v>826</c:v>
                </c:pt>
                <c:pt idx="251">
                  <c:v>827</c:v>
                </c:pt>
                <c:pt idx="252">
                  <c:v>828</c:v>
                </c:pt>
                <c:pt idx="253">
                  <c:v>829</c:v>
                </c:pt>
                <c:pt idx="254">
                  <c:v>830</c:v>
                </c:pt>
                <c:pt idx="255">
                  <c:v>831</c:v>
                </c:pt>
                <c:pt idx="256">
                  <c:v>832</c:v>
                </c:pt>
              </c:numCache>
            </c:numRef>
          </c:xVal>
          <c:yVal>
            <c:numRef>
              <c:f>Graph!$C$578:$C$832</c:f>
              <c:numCache>
                <c:formatCode>General</c:formatCode>
                <c:ptCount val="25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5F-44DA-8DCC-870254BD0A41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Graph!$A$577:$A$833</c:f>
              <c:numCache>
                <c:formatCode>General</c:formatCode>
                <c:ptCount val="257"/>
                <c:pt idx="0">
                  <c:v>576</c:v>
                </c:pt>
                <c:pt idx="1">
                  <c:v>577</c:v>
                </c:pt>
                <c:pt idx="2">
                  <c:v>578</c:v>
                </c:pt>
                <c:pt idx="3">
                  <c:v>579</c:v>
                </c:pt>
                <c:pt idx="4">
                  <c:v>580</c:v>
                </c:pt>
                <c:pt idx="5">
                  <c:v>581</c:v>
                </c:pt>
                <c:pt idx="6">
                  <c:v>582</c:v>
                </c:pt>
                <c:pt idx="7">
                  <c:v>583</c:v>
                </c:pt>
                <c:pt idx="8">
                  <c:v>584</c:v>
                </c:pt>
                <c:pt idx="9">
                  <c:v>585</c:v>
                </c:pt>
                <c:pt idx="10">
                  <c:v>586</c:v>
                </c:pt>
                <c:pt idx="11">
                  <c:v>587</c:v>
                </c:pt>
                <c:pt idx="12">
                  <c:v>588</c:v>
                </c:pt>
                <c:pt idx="13">
                  <c:v>589</c:v>
                </c:pt>
                <c:pt idx="14">
                  <c:v>590</c:v>
                </c:pt>
                <c:pt idx="15">
                  <c:v>591</c:v>
                </c:pt>
                <c:pt idx="16">
                  <c:v>592</c:v>
                </c:pt>
                <c:pt idx="17">
                  <c:v>593</c:v>
                </c:pt>
                <c:pt idx="18">
                  <c:v>594</c:v>
                </c:pt>
                <c:pt idx="19">
                  <c:v>595</c:v>
                </c:pt>
                <c:pt idx="20">
                  <c:v>596</c:v>
                </c:pt>
                <c:pt idx="21">
                  <c:v>597</c:v>
                </c:pt>
                <c:pt idx="22">
                  <c:v>598</c:v>
                </c:pt>
                <c:pt idx="23">
                  <c:v>599</c:v>
                </c:pt>
                <c:pt idx="24">
                  <c:v>600</c:v>
                </c:pt>
                <c:pt idx="25">
                  <c:v>601</c:v>
                </c:pt>
                <c:pt idx="26">
                  <c:v>602</c:v>
                </c:pt>
                <c:pt idx="27">
                  <c:v>603</c:v>
                </c:pt>
                <c:pt idx="28">
                  <c:v>604</c:v>
                </c:pt>
                <c:pt idx="29">
                  <c:v>605</c:v>
                </c:pt>
                <c:pt idx="30">
                  <c:v>606</c:v>
                </c:pt>
                <c:pt idx="31">
                  <c:v>607</c:v>
                </c:pt>
                <c:pt idx="32">
                  <c:v>608</c:v>
                </c:pt>
                <c:pt idx="33">
                  <c:v>609</c:v>
                </c:pt>
                <c:pt idx="34">
                  <c:v>610</c:v>
                </c:pt>
                <c:pt idx="35">
                  <c:v>611</c:v>
                </c:pt>
                <c:pt idx="36">
                  <c:v>612</c:v>
                </c:pt>
                <c:pt idx="37">
                  <c:v>613</c:v>
                </c:pt>
                <c:pt idx="38">
                  <c:v>614</c:v>
                </c:pt>
                <c:pt idx="39">
                  <c:v>615</c:v>
                </c:pt>
                <c:pt idx="40">
                  <c:v>616</c:v>
                </c:pt>
                <c:pt idx="41">
                  <c:v>617</c:v>
                </c:pt>
                <c:pt idx="42">
                  <c:v>618</c:v>
                </c:pt>
                <c:pt idx="43">
                  <c:v>619</c:v>
                </c:pt>
                <c:pt idx="44">
                  <c:v>620</c:v>
                </c:pt>
                <c:pt idx="45">
                  <c:v>621</c:v>
                </c:pt>
                <c:pt idx="46">
                  <c:v>622</c:v>
                </c:pt>
                <c:pt idx="47">
                  <c:v>623</c:v>
                </c:pt>
                <c:pt idx="48">
                  <c:v>624</c:v>
                </c:pt>
                <c:pt idx="49">
                  <c:v>625</c:v>
                </c:pt>
                <c:pt idx="50">
                  <c:v>626</c:v>
                </c:pt>
                <c:pt idx="51">
                  <c:v>627</c:v>
                </c:pt>
                <c:pt idx="52">
                  <c:v>628</c:v>
                </c:pt>
                <c:pt idx="53">
                  <c:v>629</c:v>
                </c:pt>
                <c:pt idx="54">
                  <c:v>630</c:v>
                </c:pt>
                <c:pt idx="55">
                  <c:v>631</c:v>
                </c:pt>
                <c:pt idx="56">
                  <c:v>632</c:v>
                </c:pt>
                <c:pt idx="57">
                  <c:v>633</c:v>
                </c:pt>
                <c:pt idx="58">
                  <c:v>634</c:v>
                </c:pt>
                <c:pt idx="59">
                  <c:v>635</c:v>
                </c:pt>
                <c:pt idx="60">
                  <c:v>636</c:v>
                </c:pt>
                <c:pt idx="61">
                  <c:v>637</c:v>
                </c:pt>
                <c:pt idx="62">
                  <c:v>638</c:v>
                </c:pt>
                <c:pt idx="63">
                  <c:v>639</c:v>
                </c:pt>
                <c:pt idx="64">
                  <c:v>640</c:v>
                </c:pt>
                <c:pt idx="65">
                  <c:v>641</c:v>
                </c:pt>
                <c:pt idx="66">
                  <c:v>642</c:v>
                </c:pt>
                <c:pt idx="67">
                  <c:v>643</c:v>
                </c:pt>
                <c:pt idx="68">
                  <c:v>644</c:v>
                </c:pt>
                <c:pt idx="69">
                  <c:v>645</c:v>
                </c:pt>
                <c:pt idx="70">
                  <c:v>646</c:v>
                </c:pt>
                <c:pt idx="71">
                  <c:v>647</c:v>
                </c:pt>
                <c:pt idx="72">
                  <c:v>648</c:v>
                </c:pt>
                <c:pt idx="73">
                  <c:v>649</c:v>
                </c:pt>
                <c:pt idx="74">
                  <c:v>650</c:v>
                </c:pt>
                <c:pt idx="75">
                  <c:v>651</c:v>
                </c:pt>
                <c:pt idx="76">
                  <c:v>652</c:v>
                </c:pt>
                <c:pt idx="77">
                  <c:v>653</c:v>
                </c:pt>
                <c:pt idx="78">
                  <c:v>654</c:v>
                </c:pt>
                <c:pt idx="79">
                  <c:v>655</c:v>
                </c:pt>
                <c:pt idx="80">
                  <c:v>656</c:v>
                </c:pt>
                <c:pt idx="81">
                  <c:v>657</c:v>
                </c:pt>
                <c:pt idx="82">
                  <c:v>658</c:v>
                </c:pt>
                <c:pt idx="83">
                  <c:v>659</c:v>
                </c:pt>
                <c:pt idx="84">
                  <c:v>660</c:v>
                </c:pt>
                <c:pt idx="85">
                  <c:v>661</c:v>
                </c:pt>
                <c:pt idx="86">
                  <c:v>662</c:v>
                </c:pt>
                <c:pt idx="87">
                  <c:v>663</c:v>
                </c:pt>
                <c:pt idx="88">
                  <c:v>664</c:v>
                </c:pt>
                <c:pt idx="89">
                  <c:v>665</c:v>
                </c:pt>
                <c:pt idx="90">
                  <c:v>666</c:v>
                </c:pt>
                <c:pt idx="91">
                  <c:v>667</c:v>
                </c:pt>
                <c:pt idx="92">
                  <c:v>668</c:v>
                </c:pt>
                <c:pt idx="93">
                  <c:v>669</c:v>
                </c:pt>
                <c:pt idx="94">
                  <c:v>670</c:v>
                </c:pt>
                <c:pt idx="95">
                  <c:v>671</c:v>
                </c:pt>
                <c:pt idx="96">
                  <c:v>672</c:v>
                </c:pt>
                <c:pt idx="97">
                  <c:v>673</c:v>
                </c:pt>
                <c:pt idx="98">
                  <c:v>674</c:v>
                </c:pt>
                <c:pt idx="99">
                  <c:v>675</c:v>
                </c:pt>
                <c:pt idx="100">
                  <c:v>676</c:v>
                </c:pt>
                <c:pt idx="101">
                  <c:v>677</c:v>
                </c:pt>
                <c:pt idx="102">
                  <c:v>678</c:v>
                </c:pt>
                <c:pt idx="103">
                  <c:v>679</c:v>
                </c:pt>
                <c:pt idx="104">
                  <c:v>680</c:v>
                </c:pt>
                <c:pt idx="105">
                  <c:v>681</c:v>
                </c:pt>
                <c:pt idx="106">
                  <c:v>682</c:v>
                </c:pt>
                <c:pt idx="107">
                  <c:v>683</c:v>
                </c:pt>
                <c:pt idx="108">
                  <c:v>684</c:v>
                </c:pt>
                <c:pt idx="109">
                  <c:v>685</c:v>
                </c:pt>
                <c:pt idx="110">
                  <c:v>686</c:v>
                </c:pt>
                <c:pt idx="111">
                  <c:v>687</c:v>
                </c:pt>
                <c:pt idx="112">
                  <c:v>688</c:v>
                </c:pt>
                <c:pt idx="113">
                  <c:v>689</c:v>
                </c:pt>
                <c:pt idx="114">
                  <c:v>690</c:v>
                </c:pt>
                <c:pt idx="115">
                  <c:v>691</c:v>
                </c:pt>
                <c:pt idx="116">
                  <c:v>692</c:v>
                </c:pt>
                <c:pt idx="117">
                  <c:v>693</c:v>
                </c:pt>
                <c:pt idx="118">
                  <c:v>694</c:v>
                </c:pt>
                <c:pt idx="119">
                  <c:v>695</c:v>
                </c:pt>
                <c:pt idx="120">
                  <c:v>696</c:v>
                </c:pt>
                <c:pt idx="121">
                  <c:v>697</c:v>
                </c:pt>
                <c:pt idx="122">
                  <c:v>698</c:v>
                </c:pt>
                <c:pt idx="123">
                  <c:v>699</c:v>
                </c:pt>
                <c:pt idx="124">
                  <c:v>700</c:v>
                </c:pt>
                <c:pt idx="125">
                  <c:v>701</c:v>
                </c:pt>
                <c:pt idx="126">
                  <c:v>702</c:v>
                </c:pt>
                <c:pt idx="127">
                  <c:v>703</c:v>
                </c:pt>
                <c:pt idx="128">
                  <c:v>704</c:v>
                </c:pt>
                <c:pt idx="129">
                  <c:v>705</c:v>
                </c:pt>
                <c:pt idx="130">
                  <c:v>706</c:v>
                </c:pt>
                <c:pt idx="131">
                  <c:v>707</c:v>
                </c:pt>
                <c:pt idx="132">
                  <c:v>708</c:v>
                </c:pt>
                <c:pt idx="133">
                  <c:v>709</c:v>
                </c:pt>
                <c:pt idx="134">
                  <c:v>710</c:v>
                </c:pt>
                <c:pt idx="135">
                  <c:v>711</c:v>
                </c:pt>
                <c:pt idx="136">
                  <c:v>712</c:v>
                </c:pt>
                <c:pt idx="137">
                  <c:v>713</c:v>
                </c:pt>
                <c:pt idx="138">
                  <c:v>714</c:v>
                </c:pt>
                <c:pt idx="139">
                  <c:v>715</c:v>
                </c:pt>
                <c:pt idx="140">
                  <c:v>716</c:v>
                </c:pt>
                <c:pt idx="141">
                  <c:v>717</c:v>
                </c:pt>
                <c:pt idx="142">
                  <c:v>718</c:v>
                </c:pt>
                <c:pt idx="143">
                  <c:v>719</c:v>
                </c:pt>
                <c:pt idx="144">
                  <c:v>720</c:v>
                </c:pt>
                <c:pt idx="145">
                  <c:v>721</c:v>
                </c:pt>
                <c:pt idx="146">
                  <c:v>722</c:v>
                </c:pt>
                <c:pt idx="147">
                  <c:v>723</c:v>
                </c:pt>
                <c:pt idx="148">
                  <c:v>724</c:v>
                </c:pt>
                <c:pt idx="149">
                  <c:v>725</c:v>
                </c:pt>
                <c:pt idx="150">
                  <c:v>726</c:v>
                </c:pt>
                <c:pt idx="151">
                  <c:v>727</c:v>
                </c:pt>
                <c:pt idx="152">
                  <c:v>728</c:v>
                </c:pt>
                <c:pt idx="153">
                  <c:v>729</c:v>
                </c:pt>
                <c:pt idx="154">
                  <c:v>730</c:v>
                </c:pt>
                <c:pt idx="155">
                  <c:v>731</c:v>
                </c:pt>
                <c:pt idx="156">
                  <c:v>732</c:v>
                </c:pt>
                <c:pt idx="157">
                  <c:v>733</c:v>
                </c:pt>
                <c:pt idx="158">
                  <c:v>734</c:v>
                </c:pt>
                <c:pt idx="159">
                  <c:v>735</c:v>
                </c:pt>
                <c:pt idx="160">
                  <c:v>736</c:v>
                </c:pt>
                <c:pt idx="161">
                  <c:v>737</c:v>
                </c:pt>
                <c:pt idx="162">
                  <c:v>738</c:v>
                </c:pt>
                <c:pt idx="163">
                  <c:v>739</c:v>
                </c:pt>
                <c:pt idx="164">
                  <c:v>740</c:v>
                </c:pt>
                <c:pt idx="165">
                  <c:v>741</c:v>
                </c:pt>
                <c:pt idx="166">
                  <c:v>742</c:v>
                </c:pt>
                <c:pt idx="167">
                  <c:v>743</c:v>
                </c:pt>
                <c:pt idx="168">
                  <c:v>744</c:v>
                </c:pt>
                <c:pt idx="169">
                  <c:v>745</c:v>
                </c:pt>
                <c:pt idx="170">
                  <c:v>746</c:v>
                </c:pt>
                <c:pt idx="171">
                  <c:v>747</c:v>
                </c:pt>
                <c:pt idx="172">
                  <c:v>748</c:v>
                </c:pt>
                <c:pt idx="173">
                  <c:v>749</c:v>
                </c:pt>
                <c:pt idx="174">
                  <c:v>750</c:v>
                </c:pt>
                <c:pt idx="175">
                  <c:v>751</c:v>
                </c:pt>
                <c:pt idx="176">
                  <c:v>752</c:v>
                </c:pt>
                <c:pt idx="177">
                  <c:v>753</c:v>
                </c:pt>
                <c:pt idx="178">
                  <c:v>754</c:v>
                </c:pt>
                <c:pt idx="179">
                  <c:v>755</c:v>
                </c:pt>
                <c:pt idx="180">
                  <c:v>756</c:v>
                </c:pt>
                <c:pt idx="181">
                  <c:v>757</c:v>
                </c:pt>
                <c:pt idx="182">
                  <c:v>758</c:v>
                </c:pt>
                <c:pt idx="183">
                  <c:v>759</c:v>
                </c:pt>
                <c:pt idx="184">
                  <c:v>760</c:v>
                </c:pt>
                <c:pt idx="185">
                  <c:v>761</c:v>
                </c:pt>
                <c:pt idx="186">
                  <c:v>762</c:v>
                </c:pt>
                <c:pt idx="187">
                  <c:v>763</c:v>
                </c:pt>
                <c:pt idx="188">
                  <c:v>764</c:v>
                </c:pt>
                <c:pt idx="189">
                  <c:v>765</c:v>
                </c:pt>
                <c:pt idx="190">
                  <c:v>766</c:v>
                </c:pt>
                <c:pt idx="191">
                  <c:v>767</c:v>
                </c:pt>
                <c:pt idx="192">
                  <c:v>768</c:v>
                </c:pt>
                <c:pt idx="193">
                  <c:v>769</c:v>
                </c:pt>
                <c:pt idx="194">
                  <c:v>770</c:v>
                </c:pt>
                <c:pt idx="195">
                  <c:v>771</c:v>
                </c:pt>
                <c:pt idx="196">
                  <c:v>772</c:v>
                </c:pt>
                <c:pt idx="197">
                  <c:v>773</c:v>
                </c:pt>
                <c:pt idx="198">
                  <c:v>774</c:v>
                </c:pt>
                <c:pt idx="199">
                  <c:v>775</c:v>
                </c:pt>
                <c:pt idx="200">
                  <c:v>776</c:v>
                </c:pt>
                <c:pt idx="201">
                  <c:v>777</c:v>
                </c:pt>
                <c:pt idx="202">
                  <c:v>778</c:v>
                </c:pt>
                <c:pt idx="203">
                  <c:v>779</c:v>
                </c:pt>
                <c:pt idx="204">
                  <c:v>780</c:v>
                </c:pt>
                <c:pt idx="205">
                  <c:v>781</c:v>
                </c:pt>
                <c:pt idx="206">
                  <c:v>782</c:v>
                </c:pt>
                <c:pt idx="207">
                  <c:v>783</c:v>
                </c:pt>
                <c:pt idx="208">
                  <c:v>784</c:v>
                </c:pt>
                <c:pt idx="209">
                  <c:v>785</c:v>
                </c:pt>
                <c:pt idx="210">
                  <c:v>786</c:v>
                </c:pt>
                <c:pt idx="211">
                  <c:v>787</c:v>
                </c:pt>
                <c:pt idx="212">
                  <c:v>788</c:v>
                </c:pt>
                <c:pt idx="213">
                  <c:v>789</c:v>
                </c:pt>
                <c:pt idx="214">
                  <c:v>790</c:v>
                </c:pt>
                <c:pt idx="215">
                  <c:v>791</c:v>
                </c:pt>
                <c:pt idx="216">
                  <c:v>792</c:v>
                </c:pt>
                <c:pt idx="217">
                  <c:v>793</c:v>
                </c:pt>
                <c:pt idx="218">
                  <c:v>794</c:v>
                </c:pt>
                <c:pt idx="219">
                  <c:v>795</c:v>
                </c:pt>
                <c:pt idx="220">
                  <c:v>796</c:v>
                </c:pt>
                <c:pt idx="221">
                  <c:v>797</c:v>
                </c:pt>
                <c:pt idx="222">
                  <c:v>798</c:v>
                </c:pt>
                <c:pt idx="223">
                  <c:v>799</c:v>
                </c:pt>
                <c:pt idx="224">
                  <c:v>800</c:v>
                </c:pt>
                <c:pt idx="225">
                  <c:v>801</c:v>
                </c:pt>
                <c:pt idx="226">
                  <c:v>802</c:v>
                </c:pt>
                <c:pt idx="227">
                  <c:v>803</c:v>
                </c:pt>
                <c:pt idx="228">
                  <c:v>804</c:v>
                </c:pt>
                <c:pt idx="229">
                  <c:v>805</c:v>
                </c:pt>
                <c:pt idx="230">
                  <c:v>806</c:v>
                </c:pt>
                <c:pt idx="231">
                  <c:v>807</c:v>
                </c:pt>
                <c:pt idx="232">
                  <c:v>808</c:v>
                </c:pt>
                <c:pt idx="233">
                  <c:v>809</c:v>
                </c:pt>
                <c:pt idx="234">
                  <c:v>810</c:v>
                </c:pt>
                <c:pt idx="235">
                  <c:v>811</c:v>
                </c:pt>
                <c:pt idx="236">
                  <c:v>812</c:v>
                </c:pt>
                <c:pt idx="237">
                  <c:v>813</c:v>
                </c:pt>
                <c:pt idx="238">
                  <c:v>814</c:v>
                </c:pt>
                <c:pt idx="239">
                  <c:v>815</c:v>
                </c:pt>
                <c:pt idx="240">
                  <c:v>816</c:v>
                </c:pt>
                <c:pt idx="241">
                  <c:v>817</c:v>
                </c:pt>
                <c:pt idx="242">
                  <c:v>818</c:v>
                </c:pt>
                <c:pt idx="243">
                  <c:v>819</c:v>
                </c:pt>
                <c:pt idx="244">
                  <c:v>820</c:v>
                </c:pt>
                <c:pt idx="245">
                  <c:v>821</c:v>
                </c:pt>
                <c:pt idx="246">
                  <c:v>822</c:v>
                </c:pt>
                <c:pt idx="247">
                  <c:v>823</c:v>
                </c:pt>
                <c:pt idx="248">
                  <c:v>824</c:v>
                </c:pt>
                <c:pt idx="249">
                  <c:v>825</c:v>
                </c:pt>
                <c:pt idx="250">
                  <c:v>826</c:v>
                </c:pt>
                <c:pt idx="251">
                  <c:v>827</c:v>
                </c:pt>
                <c:pt idx="252">
                  <c:v>828</c:v>
                </c:pt>
                <c:pt idx="253">
                  <c:v>829</c:v>
                </c:pt>
                <c:pt idx="254">
                  <c:v>830</c:v>
                </c:pt>
                <c:pt idx="255">
                  <c:v>831</c:v>
                </c:pt>
                <c:pt idx="256">
                  <c:v>832</c:v>
                </c:pt>
              </c:numCache>
            </c:numRef>
          </c:xVal>
          <c:yVal>
            <c:numRef>
              <c:f>Graph!$E$578:$E$832</c:f>
              <c:numCache>
                <c:formatCode>General</c:formatCode>
                <c:ptCount val="255"/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F5F-44DA-8DCC-870254BD0A41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Graph!$A$577:$A$833</c:f>
              <c:numCache>
                <c:formatCode>General</c:formatCode>
                <c:ptCount val="257"/>
                <c:pt idx="0">
                  <c:v>576</c:v>
                </c:pt>
                <c:pt idx="1">
                  <c:v>577</c:v>
                </c:pt>
                <c:pt idx="2">
                  <c:v>578</c:v>
                </c:pt>
                <c:pt idx="3">
                  <c:v>579</c:v>
                </c:pt>
                <c:pt idx="4">
                  <c:v>580</c:v>
                </c:pt>
                <c:pt idx="5">
                  <c:v>581</c:v>
                </c:pt>
                <c:pt idx="6">
                  <c:v>582</c:v>
                </c:pt>
                <c:pt idx="7">
                  <c:v>583</c:v>
                </c:pt>
                <c:pt idx="8">
                  <c:v>584</c:v>
                </c:pt>
                <c:pt idx="9">
                  <c:v>585</c:v>
                </c:pt>
                <c:pt idx="10">
                  <c:v>586</c:v>
                </c:pt>
                <c:pt idx="11">
                  <c:v>587</c:v>
                </c:pt>
                <c:pt idx="12">
                  <c:v>588</c:v>
                </c:pt>
                <c:pt idx="13">
                  <c:v>589</c:v>
                </c:pt>
                <c:pt idx="14">
                  <c:v>590</c:v>
                </c:pt>
                <c:pt idx="15">
                  <c:v>591</c:v>
                </c:pt>
                <c:pt idx="16">
                  <c:v>592</c:v>
                </c:pt>
                <c:pt idx="17">
                  <c:v>593</c:v>
                </c:pt>
                <c:pt idx="18">
                  <c:v>594</c:v>
                </c:pt>
                <c:pt idx="19">
                  <c:v>595</c:v>
                </c:pt>
                <c:pt idx="20">
                  <c:v>596</c:v>
                </c:pt>
                <c:pt idx="21">
                  <c:v>597</c:v>
                </c:pt>
                <c:pt idx="22">
                  <c:v>598</c:v>
                </c:pt>
                <c:pt idx="23">
                  <c:v>599</c:v>
                </c:pt>
                <c:pt idx="24">
                  <c:v>600</c:v>
                </c:pt>
                <c:pt idx="25">
                  <c:v>601</c:v>
                </c:pt>
                <c:pt idx="26">
                  <c:v>602</c:v>
                </c:pt>
                <c:pt idx="27">
                  <c:v>603</c:v>
                </c:pt>
                <c:pt idx="28">
                  <c:v>604</c:v>
                </c:pt>
                <c:pt idx="29">
                  <c:v>605</c:v>
                </c:pt>
                <c:pt idx="30">
                  <c:v>606</c:v>
                </c:pt>
                <c:pt idx="31">
                  <c:v>607</c:v>
                </c:pt>
                <c:pt idx="32">
                  <c:v>608</c:v>
                </c:pt>
                <c:pt idx="33">
                  <c:v>609</c:v>
                </c:pt>
                <c:pt idx="34">
                  <c:v>610</c:v>
                </c:pt>
                <c:pt idx="35">
                  <c:v>611</c:v>
                </c:pt>
                <c:pt idx="36">
                  <c:v>612</c:v>
                </c:pt>
                <c:pt idx="37">
                  <c:v>613</c:v>
                </c:pt>
                <c:pt idx="38">
                  <c:v>614</c:v>
                </c:pt>
                <c:pt idx="39">
                  <c:v>615</c:v>
                </c:pt>
                <c:pt idx="40">
                  <c:v>616</c:v>
                </c:pt>
                <c:pt idx="41">
                  <c:v>617</c:v>
                </c:pt>
                <c:pt idx="42">
                  <c:v>618</c:v>
                </c:pt>
                <c:pt idx="43">
                  <c:v>619</c:v>
                </c:pt>
                <c:pt idx="44">
                  <c:v>620</c:v>
                </c:pt>
                <c:pt idx="45">
                  <c:v>621</c:v>
                </c:pt>
                <c:pt idx="46">
                  <c:v>622</c:v>
                </c:pt>
                <c:pt idx="47">
                  <c:v>623</c:v>
                </c:pt>
                <c:pt idx="48">
                  <c:v>624</c:v>
                </c:pt>
                <c:pt idx="49">
                  <c:v>625</c:v>
                </c:pt>
                <c:pt idx="50">
                  <c:v>626</c:v>
                </c:pt>
                <c:pt idx="51">
                  <c:v>627</c:v>
                </c:pt>
                <c:pt idx="52">
                  <c:v>628</c:v>
                </c:pt>
                <c:pt idx="53">
                  <c:v>629</c:v>
                </c:pt>
                <c:pt idx="54">
                  <c:v>630</c:v>
                </c:pt>
                <c:pt idx="55">
                  <c:v>631</c:v>
                </c:pt>
                <c:pt idx="56">
                  <c:v>632</c:v>
                </c:pt>
                <c:pt idx="57">
                  <c:v>633</c:v>
                </c:pt>
                <c:pt idx="58">
                  <c:v>634</c:v>
                </c:pt>
                <c:pt idx="59">
                  <c:v>635</c:v>
                </c:pt>
                <c:pt idx="60">
                  <c:v>636</c:v>
                </c:pt>
                <c:pt idx="61">
                  <c:v>637</c:v>
                </c:pt>
                <c:pt idx="62">
                  <c:v>638</c:v>
                </c:pt>
                <c:pt idx="63">
                  <c:v>639</c:v>
                </c:pt>
                <c:pt idx="64">
                  <c:v>640</c:v>
                </c:pt>
                <c:pt idx="65">
                  <c:v>641</c:v>
                </c:pt>
                <c:pt idx="66">
                  <c:v>642</c:v>
                </c:pt>
                <c:pt idx="67">
                  <c:v>643</c:v>
                </c:pt>
                <c:pt idx="68">
                  <c:v>644</c:v>
                </c:pt>
                <c:pt idx="69">
                  <c:v>645</c:v>
                </c:pt>
                <c:pt idx="70">
                  <c:v>646</c:v>
                </c:pt>
                <c:pt idx="71">
                  <c:v>647</c:v>
                </c:pt>
                <c:pt idx="72">
                  <c:v>648</c:v>
                </c:pt>
                <c:pt idx="73">
                  <c:v>649</c:v>
                </c:pt>
                <c:pt idx="74">
                  <c:v>650</c:v>
                </c:pt>
                <c:pt idx="75">
                  <c:v>651</c:v>
                </c:pt>
                <c:pt idx="76">
                  <c:v>652</c:v>
                </c:pt>
                <c:pt idx="77">
                  <c:v>653</c:v>
                </c:pt>
                <c:pt idx="78">
                  <c:v>654</c:v>
                </c:pt>
                <c:pt idx="79">
                  <c:v>655</c:v>
                </c:pt>
                <c:pt idx="80">
                  <c:v>656</c:v>
                </c:pt>
                <c:pt idx="81">
                  <c:v>657</c:v>
                </c:pt>
                <c:pt idx="82">
                  <c:v>658</c:v>
                </c:pt>
                <c:pt idx="83">
                  <c:v>659</c:v>
                </c:pt>
                <c:pt idx="84">
                  <c:v>660</c:v>
                </c:pt>
                <c:pt idx="85">
                  <c:v>661</c:v>
                </c:pt>
                <c:pt idx="86">
                  <c:v>662</c:v>
                </c:pt>
                <c:pt idx="87">
                  <c:v>663</c:v>
                </c:pt>
                <c:pt idx="88">
                  <c:v>664</c:v>
                </c:pt>
                <c:pt idx="89">
                  <c:v>665</c:v>
                </c:pt>
                <c:pt idx="90">
                  <c:v>666</c:v>
                </c:pt>
                <c:pt idx="91">
                  <c:v>667</c:v>
                </c:pt>
                <c:pt idx="92">
                  <c:v>668</c:v>
                </c:pt>
                <c:pt idx="93">
                  <c:v>669</c:v>
                </c:pt>
                <c:pt idx="94">
                  <c:v>670</c:v>
                </c:pt>
                <c:pt idx="95">
                  <c:v>671</c:v>
                </c:pt>
                <c:pt idx="96">
                  <c:v>672</c:v>
                </c:pt>
                <c:pt idx="97">
                  <c:v>673</c:v>
                </c:pt>
                <c:pt idx="98">
                  <c:v>674</c:v>
                </c:pt>
                <c:pt idx="99">
                  <c:v>675</c:v>
                </c:pt>
                <c:pt idx="100">
                  <c:v>676</c:v>
                </c:pt>
                <c:pt idx="101">
                  <c:v>677</c:v>
                </c:pt>
                <c:pt idx="102">
                  <c:v>678</c:v>
                </c:pt>
                <c:pt idx="103">
                  <c:v>679</c:v>
                </c:pt>
                <c:pt idx="104">
                  <c:v>680</c:v>
                </c:pt>
                <c:pt idx="105">
                  <c:v>681</c:v>
                </c:pt>
                <c:pt idx="106">
                  <c:v>682</c:v>
                </c:pt>
                <c:pt idx="107">
                  <c:v>683</c:v>
                </c:pt>
                <c:pt idx="108">
                  <c:v>684</c:v>
                </c:pt>
                <c:pt idx="109">
                  <c:v>685</c:v>
                </c:pt>
                <c:pt idx="110">
                  <c:v>686</c:v>
                </c:pt>
                <c:pt idx="111">
                  <c:v>687</c:v>
                </c:pt>
                <c:pt idx="112">
                  <c:v>688</c:v>
                </c:pt>
                <c:pt idx="113">
                  <c:v>689</c:v>
                </c:pt>
                <c:pt idx="114">
                  <c:v>690</c:v>
                </c:pt>
                <c:pt idx="115">
                  <c:v>691</c:v>
                </c:pt>
                <c:pt idx="116">
                  <c:v>692</c:v>
                </c:pt>
                <c:pt idx="117">
                  <c:v>693</c:v>
                </c:pt>
                <c:pt idx="118">
                  <c:v>694</c:v>
                </c:pt>
                <c:pt idx="119">
                  <c:v>695</c:v>
                </c:pt>
                <c:pt idx="120">
                  <c:v>696</c:v>
                </c:pt>
                <c:pt idx="121">
                  <c:v>697</c:v>
                </c:pt>
                <c:pt idx="122">
                  <c:v>698</c:v>
                </c:pt>
                <c:pt idx="123">
                  <c:v>699</c:v>
                </c:pt>
                <c:pt idx="124">
                  <c:v>700</c:v>
                </c:pt>
                <c:pt idx="125">
                  <c:v>701</c:v>
                </c:pt>
                <c:pt idx="126">
                  <c:v>702</c:v>
                </c:pt>
                <c:pt idx="127">
                  <c:v>703</c:v>
                </c:pt>
                <c:pt idx="128">
                  <c:v>704</c:v>
                </c:pt>
                <c:pt idx="129">
                  <c:v>705</c:v>
                </c:pt>
                <c:pt idx="130">
                  <c:v>706</c:v>
                </c:pt>
                <c:pt idx="131">
                  <c:v>707</c:v>
                </c:pt>
                <c:pt idx="132">
                  <c:v>708</c:v>
                </c:pt>
                <c:pt idx="133">
                  <c:v>709</c:v>
                </c:pt>
                <c:pt idx="134">
                  <c:v>710</c:v>
                </c:pt>
                <c:pt idx="135">
                  <c:v>711</c:v>
                </c:pt>
                <c:pt idx="136">
                  <c:v>712</c:v>
                </c:pt>
                <c:pt idx="137">
                  <c:v>713</c:v>
                </c:pt>
                <c:pt idx="138">
                  <c:v>714</c:v>
                </c:pt>
                <c:pt idx="139">
                  <c:v>715</c:v>
                </c:pt>
                <c:pt idx="140">
                  <c:v>716</c:v>
                </c:pt>
                <c:pt idx="141">
                  <c:v>717</c:v>
                </c:pt>
                <c:pt idx="142">
                  <c:v>718</c:v>
                </c:pt>
                <c:pt idx="143">
                  <c:v>719</c:v>
                </c:pt>
                <c:pt idx="144">
                  <c:v>720</c:v>
                </c:pt>
                <c:pt idx="145">
                  <c:v>721</c:v>
                </c:pt>
                <c:pt idx="146">
                  <c:v>722</c:v>
                </c:pt>
                <c:pt idx="147">
                  <c:v>723</c:v>
                </c:pt>
                <c:pt idx="148">
                  <c:v>724</c:v>
                </c:pt>
                <c:pt idx="149">
                  <c:v>725</c:v>
                </c:pt>
                <c:pt idx="150">
                  <c:v>726</c:v>
                </c:pt>
                <c:pt idx="151">
                  <c:v>727</c:v>
                </c:pt>
                <c:pt idx="152">
                  <c:v>728</c:v>
                </c:pt>
                <c:pt idx="153">
                  <c:v>729</c:v>
                </c:pt>
                <c:pt idx="154">
                  <c:v>730</c:v>
                </c:pt>
                <c:pt idx="155">
                  <c:v>731</c:v>
                </c:pt>
                <c:pt idx="156">
                  <c:v>732</c:v>
                </c:pt>
                <c:pt idx="157">
                  <c:v>733</c:v>
                </c:pt>
                <c:pt idx="158">
                  <c:v>734</c:v>
                </c:pt>
                <c:pt idx="159">
                  <c:v>735</c:v>
                </c:pt>
                <c:pt idx="160">
                  <c:v>736</c:v>
                </c:pt>
                <c:pt idx="161">
                  <c:v>737</c:v>
                </c:pt>
                <c:pt idx="162">
                  <c:v>738</c:v>
                </c:pt>
                <c:pt idx="163">
                  <c:v>739</c:v>
                </c:pt>
                <c:pt idx="164">
                  <c:v>740</c:v>
                </c:pt>
                <c:pt idx="165">
                  <c:v>741</c:v>
                </c:pt>
                <c:pt idx="166">
                  <c:v>742</c:v>
                </c:pt>
                <c:pt idx="167">
                  <c:v>743</c:v>
                </c:pt>
                <c:pt idx="168">
                  <c:v>744</c:v>
                </c:pt>
                <c:pt idx="169">
                  <c:v>745</c:v>
                </c:pt>
                <c:pt idx="170">
                  <c:v>746</c:v>
                </c:pt>
                <c:pt idx="171">
                  <c:v>747</c:v>
                </c:pt>
                <c:pt idx="172">
                  <c:v>748</c:v>
                </c:pt>
                <c:pt idx="173">
                  <c:v>749</c:v>
                </c:pt>
                <c:pt idx="174">
                  <c:v>750</c:v>
                </c:pt>
                <c:pt idx="175">
                  <c:v>751</c:v>
                </c:pt>
                <c:pt idx="176">
                  <c:v>752</c:v>
                </c:pt>
                <c:pt idx="177">
                  <c:v>753</c:v>
                </c:pt>
                <c:pt idx="178">
                  <c:v>754</c:v>
                </c:pt>
                <c:pt idx="179">
                  <c:v>755</c:v>
                </c:pt>
                <c:pt idx="180">
                  <c:v>756</c:v>
                </c:pt>
                <c:pt idx="181">
                  <c:v>757</c:v>
                </c:pt>
                <c:pt idx="182">
                  <c:v>758</c:v>
                </c:pt>
                <c:pt idx="183">
                  <c:v>759</c:v>
                </c:pt>
                <c:pt idx="184">
                  <c:v>760</c:v>
                </c:pt>
                <c:pt idx="185">
                  <c:v>761</c:v>
                </c:pt>
                <c:pt idx="186">
                  <c:v>762</c:v>
                </c:pt>
                <c:pt idx="187">
                  <c:v>763</c:v>
                </c:pt>
                <c:pt idx="188">
                  <c:v>764</c:v>
                </c:pt>
                <c:pt idx="189">
                  <c:v>765</c:v>
                </c:pt>
                <c:pt idx="190">
                  <c:v>766</c:v>
                </c:pt>
                <c:pt idx="191">
                  <c:v>767</c:v>
                </c:pt>
                <c:pt idx="192">
                  <c:v>768</c:v>
                </c:pt>
                <c:pt idx="193">
                  <c:v>769</c:v>
                </c:pt>
                <c:pt idx="194">
                  <c:v>770</c:v>
                </c:pt>
                <c:pt idx="195">
                  <c:v>771</c:v>
                </c:pt>
                <c:pt idx="196">
                  <c:v>772</c:v>
                </c:pt>
                <c:pt idx="197">
                  <c:v>773</c:v>
                </c:pt>
                <c:pt idx="198">
                  <c:v>774</c:v>
                </c:pt>
                <c:pt idx="199">
                  <c:v>775</c:v>
                </c:pt>
                <c:pt idx="200">
                  <c:v>776</c:v>
                </c:pt>
                <c:pt idx="201">
                  <c:v>777</c:v>
                </c:pt>
                <c:pt idx="202">
                  <c:v>778</c:v>
                </c:pt>
                <c:pt idx="203">
                  <c:v>779</c:v>
                </c:pt>
                <c:pt idx="204">
                  <c:v>780</c:v>
                </c:pt>
                <c:pt idx="205">
                  <c:v>781</c:v>
                </c:pt>
                <c:pt idx="206">
                  <c:v>782</c:v>
                </c:pt>
                <c:pt idx="207">
                  <c:v>783</c:v>
                </c:pt>
                <c:pt idx="208">
                  <c:v>784</c:v>
                </c:pt>
                <c:pt idx="209">
                  <c:v>785</c:v>
                </c:pt>
                <c:pt idx="210">
                  <c:v>786</c:v>
                </c:pt>
                <c:pt idx="211">
                  <c:v>787</c:v>
                </c:pt>
                <c:pt idx="212">
                  <c:v>788</c:v>
                </c:pt>
                <c:pt idx="213">
                  <c:v>789</c:v>
                </c:pt>
                <c:pt idx="214">
                  <c:v>790</c:v>
                </c:pt>
                <c:pt idx="215">
                  <c:v>791</c:v>
                </c:pt>
                <c:pt idx="216">
                  <c:v>792</c:v>
                </c:pt>
                <c:pt idx="217">
                  <c:v>793</c:v>
                </c:pt>
                <c:pt idx="218">
                  <c:v>794</c:v>
                </c:pt>
                <c:pt idx="219">
                  <c:v>795</c:v>
                </c:pt>
                <c:pt idx="220">
                  <c:v>796</c:v>
                </c:pt>
                <c:pt idx="221">
                  <c:v>797</c:v>
                </c:pt>
                <c:pt idx="222">
                  <c:v>798</c:v>
                </c:pt>
                <c:pt idx="223">
                  <c:v>799</c:v>
                </c:pt>
                <c:pt idx="224">
                  <c:v>800</c:v>
                </c:pt>
                <c:pt idx="225">
                  <c:v>801</c:v>
                </c:pt>
                <c:pt idx="226">
                  <c:v>802</c:v>
                </c:pt>
                <c:pt idx="227">
                  <c:v>803</c:v>
                </c:pt>
                <c:pt idx="228">
                  <c:v>804</c:v>
                </c:pt>
                <c:pt idx="229">
                  <c:v>805</c:v>
                </c:pt>
                <c:pt idx="230">
                  <c:v>806</c:v>
                </c:pt>
                <c:pt idx="231">
                  <c:v>807</c:v>
                </c:pt>
                <c:pt idx="232">
                  <c:v>808</c:v>
                </c:pt>
                <c:pt idx="233">
                  <c:v>809</c:v>
                </c:pt>
                <c:pt idx="234">
                  <c:v>810</c:v>
                </c:pt>
                <c:pt idx="235">
                  <c:v>811</c:v>
                </c:pt>
                <c:pt idx="236">
                  <c:v>812</c:v>
                </c:pt>
                <c:pt idx="237">
                  <c:v>813</c:v>
                </c:pt>
                <c:pt idx="238">
                  <c:v>814</c:v>
                </c:pt>
                <c:pt idx="239">
                  <c:v>815</c:v>
                </c:pt>
                <c:pt idx="240">
                  <c:v>816</c:v>
                </c:pt>
                <c:pt idx="241">
                  <c:v>817</c:v>
                </c:pt>
                <c:pt idx="242">
                  <c:v>818</c:v>
                </c:pt>
                <c:pt idx="243">
                  <c:v>819</c:v>
                </c:pt>
                <c:pt idx="244">
                  <c:v>820</c:v>
                </c:pt>
                <c:pt idx="245">
                  <c:v>821</c:v>
                </c:pt>
                <c:pt idx="246">
                  <c:v>822</c:v>
                </c:pt>
                <c:pt idx="247">
                  <c:v>823</c:v>
                </c:pt>
                <c:pt idx="248">
                  <c:v>824</c:v>
                </c:pt>
                <c:pt idx="249">
                  <c:v>825</c:v>
                </c:pt>
                <c:pt idx="250">
                  <c:v>826</c:v>
                </c:pt>
                <c:pt idx="251">
                  <c:v>827</c:v>
                </c:pt>
                <c:pt idx="252">
                  <c:v>828</c:v>
                </c:pt>
                <c:pt idx="253">
                  <c:v>829</c:v>
                </c:pt>
                <c:pt idx="254">
                  <c:v>830</c:v>
                </c:pt>
                <c:pt idx="255">
                  <c:v>831</c:v>
                </c:pt>
                <c:pt idx="256">
                  <c:v>832</c:v>
                </c:pt>
              </c:numCache>
            </c:numRef>
          </c:xVal>
          <c:yVal>
            <c:numRef>
              <c:f>Graph!$G$578:$G$832</c:f>
              <c:numCache>
                <c:formatCode>General</c:formatCode>
                <c:ptCount val="25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F5F-44DA-8DCC-870254BD0A41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Graph!$A$577:$A$833</c:f>
              <c:numCache>
                <c:formatCode>General</c:formatCode>
                <c:ptCount val="257"/>
                <c:pt idx="0">
                  <c:v>576</c:v>
                </c:pt>
                <c:pt idx="1">
                  <c:v>577</c:v>
                </c:pt>
                <c:pt idx="2">
                  <c:v>578</c:v>
                </c:pt>
                <c:pt idx="3">
                  <c:v>579</c:v>
                </c:pt>
                <c:pt idx="4">
                  <c:v>580</c:v>
                </c:pt>
                <c:pt idx="5">
                  <c:v>581</c:v>
                </c:pt>
                <c:pt idx="6">
                  <c:v>582</c:v>
                </c:pt>
                <c:pt idx="7">
                  <c:v>583</c:v>
                </c:pt>
                <c:pt idx="8">
                  <c:v>584</c:v>
                </c:pt>
                <c:pt idx="9">
                  <c:v>585</c:v>
                </c:pt>
                <c:pt idx="10">
                  <c:v>586</c:v>
                </c:pt>
                <c:pt idx="11">
                  <c:v>587</c:v>
                </c:pt>
                <c:pt idx="12">
                  <c:v>588</c:v>
                </c:pt>
                <c:pt idx="13">
                  <c:v>589</c:v>
                </c:pt>
                <c:pt idx="14">
                  <c:v>590</c:v>
                </c:pt>
                <c:pt idx="15">
                  <c:v>591</c:v>
                </c:pt>
                <c:pt idx="16">
                  <c:v>592</c:v>
                </c:pt>
                <c:pt idx="17">
                  <c:v>593</c:v>
                </c:pt>
                <c:pt idx="18">
                  <c:v>594</c:v>
                </c:pt>
                <c:pt idx="19">
                  <c:v>595</c:v>
                </c:pt>
                <c:pt idx="20">
                  <c:v>596</c:v>
                </c:pt>
                <c:pt idx="21">
                  <c:v>597</c:v>
                </c:pt>
                <c:pt idx="22">
                  <c:v>598</c:v>
                </c:pt>
                <c:pt idx="23">
                  <c:v>599</c:v>
                </c:pt>
                <c:pt idx="24">
                  <c:v>600</c:v>
                </c:pt>
                <c:pt idx="25">
                  <c:v>601</c:v>
                </c:pt>
                <c:pt idx="26">
                  <c:v>602</c:v>
                </c:pt>
                <c:pt idx="27">
                  <c:v>603</c:v>
                </c:pt>
                <c:pt idx="28">
                  <c:v>604</c:v>
                </c:pt>
                <c:pt idx="29">
                  <c:v>605</c:v>
                </c:pt>
                <c:pt idx="30">
                  <c:v>606</c:v>
                </c:pt>
                <c:pt idx="31">
                  <c:v>607</c:v>
                </c:pt>
                <c:pt idx="32">
                  <c:v>608</c:v>
                </c:pt>
                <c:pt idx="33">
                  <c:v>609</c:v>
                </c:pt>
                <c:pt idx="34">
                  <c:v>610</c:v>
                </c:pt>
                <c:pt idx="35">
                  <c:v>611</c:v>
                </c:pt>
                <c:pt idx="36">
                  <c:v>612</c:v>
                </c:pt>
                <c:pt idx="37">
                  <c:v>613</c:v>
                </c:pt>
                <c:pt idx="38">
                  <c:v>614</c:v>
                </c:pt>
                <c:pt idx="39">
                  <c:v>615</c:v>
                </c:pt>
                <c:pt idx="40">
                  <c:v>616</c:v>
                </c:pt>
                <c:pt idx="41">
                  <c:v>617</c:v>
                </c:pt>
                <c:pt idx="42">
                  <c:v>618</c:v>
                </c:pt>
                <c:pt idx="43">
                  <c:v>619</c:v>
                </c:pt>
                <c:pt idx="44">
                  <c:v>620</c:v>
                </c:pt>
                <c:pt idx="45">
                  <c:v>621</c:v>
                </c:pt>
                <c:pt idx="46">
                  <c:v>622</c:v>
                </c:pt>
                <c:pt idx="47">
                  <c:v>623</c:v>
                </c:pt>
                <c:pt idx="48">
                  <c:v>624</c:v>
                </c:pt>
                <c:pt idx="49">
                  <c:v>625</c:v>
                </c:pt>
                <c:pt idx="50">
                  <c:v>626</c:v>
                </c:pt>
                <c:pt idx="51">
                  <c:v>627</c:v>
                </c:pt>
                <c:pt idx="52">
                  <c:v>628</c:v>
                </c:pt>
                <c:pt idx="53">
                  <c:v>629</c:v>
                </c:pt>
                <c:pt idx="54">
                  <c:v>630</c:v>
                </c:pt>
                <c:pt idx="55">
                  <c:v>631</c:v>
                </c:pt>
                <c:pt idx="56">
                  <c:v>632</c:v>
                </c:pt>
                <c:pt idx="57">
                  <c:v>633</c:v>
                </c:pt>
                <c:pt idx="58">
                  <c:v>634</c:v>
                </c:pt>
                <c:pt idx="59">
                  <c:v>635</c:v>
                </c:pt>
                <c:pt idx="60">
                  <c:v>636</c:v>
                </c:pt>
                <c:pt idx="61">
                  <c:v>637</c:v>
                </c:pt>
                <c:pt idx="62">
                  <c:v>638</c:v>
                </c:pt>
                <c:pt idx="63">
                  <c:v>639</c:v>
                </c:pt>
                <c:pt idx="64">
                  <c:v>640</c:v>
                </c:pt>
                <c:pt idx="65">
                  <c:v>641</c:v>
                </c:pt>
                <c:pt idx="66">
                  <c:v>642</c:v>
                </c:pt>
                <c:pt idx="67">
                  <c:v>643</c:v>
                </c:pt>
                <c:pt idx="68">
                  <c:v>644</c:v>
                </c:pt>
                <c:pt idx="69">
                  <c:v>645</c:v>
                </c:pt>
                <c:pt idx="70">
                  <c:v>646</c:v>
                </c:pt>
                <c:pt idx="71">
                  <c:v>647</c:v>
                </c:pt>
                <c:pt idx="72">
                  <c:v>648</c:v>
                </c:pt>
                <c:pt idx="73">
                  <c:v>649</c:v>
                </c:pt>
                <c:pt idx="74">
                  <c:v>650</c:v>
                </c:pt>
                <c:pt idx="75">
                  <c:v>651</c:v>
                </c:pt>
                <c:pt idx="76">
                  <c:v>652</c:v>
                </c:pt>
                <c:pt idx="77">
                  <c:v>653</c:v>
                </c:pt>
                <c:pt idx="78">
                  <c:v>654</c:v>
                </c:pt>
                <c:pt idx="79">
                  <c:v>655</c:v>
                </c:pt>
                <c:pt idx="80">
                  <c:v>656</c:v>
                </c:pt>
                <c:pt idx="81">
                  <c:v>657</c:v>
                </c:pt>
                <c:pt idx="82">
                  <c:v>658</c:v>
                </c:pt>
                <c:pt idx="83">
                  <c:v>659</c:v>
                </c:pt>
                <c:pt idx="84">
                  <c:v>660</c:v>
                </c:pt>
                <c:pt idx="85">
                  <c:v>661</c:v>
                </c:pt>
                <c:pt idx="86">
                  <c:v>662</c:v>
                </c:pt>
                <c:pt idx="87">
                  <c:v>663</c:v>
                </c:pt>
                <c:pt idx="88">
                  <c:v>664</c:v>
                </c:pt>
                <c:pt idx="89">
                  <c:v>665</c:v>
                </c:pt>
                <c:pt idx="90">
                  <c:v>666</c:v>
                </c:pt>
                <c:pt idx="91">
                  <c:v>667</c:v>
                </c:pt>
                <c:pt idx="92">
                  <c:v>668</c:v>
                </c:pt>
                <c:pt idx="93">
                  <c:v>669</c:v>
                </c:pt>
                <c:pt idx="94">
                  <c:v>670</c:v>
                </c:pt>
                <c:pt idx="95">
                  <c:v>671</c:v>
                </c:pt>
                <c:pt idx="96">
                  <c:v>672</c:v>
                </c:pt>
                <c:pt idx="97">
                  <c:v>673</c:v>
                </c:pt>
                <c:pt idx="98">
                  <c:v>674</c:v>
                </c:pt>
                <c:pt idx="99">
                  <c:v>675</c:v>
                </c:pt>
                <c:pt idx="100">
                  <c:v>676</c:v>
                </c:pt>
                <c:pt idx="101">
                  <c:v>677</c:v>
                </c:pt>
                <c:pt idx="102">
                  <c:v>678</c:v>
                </c:pt>
                <c:pt idx="103">
                  <c:v>679</c:v>
                </c:pt>
                <c:pt idx="104">
                  <c:v>680</c:v>
                </c:pt>
                <c:pt idx="105">
                  <c:v>681</c:v>
                </c:pt>
                <c:pt idx="106">
                  <c:v>682</c:v>
                </c:pt>
                <c:pt idx="107">
                  <c:v>683</c:v>
                </c:pt>
                <c:pt idx="108">
                  <c:v>684</c:v>
                </c:pt>
                <c:pt idx="109">
                  <c:v>685</c:v>
                </c:pt>
                <c:pt idx="110">
                  <c:v>686</c:v>
                </c:pt>
                <c:pt idx="111">
                  <c:v>687</c:v>
                </c:pt>
                <c:pt idx="112">
                  <c:v>688</c:v>
                </c:pt>
                <c:pt idx="113">
                  <c:v>689</c:v>
                </c:pt>
                <c:pt idx="114">
                  <c:v>690</c:v>
                </c:pt>
                <c:pt idx="115">
                  <c:v>691</c:v>
                </c:pt>
                <c:pt idx="116">
                  <c:v>692</c:v>
                </c:pt>
                <c:pt idx="117">
                  <c:v>693</c:v>
                </c:pt>
                <c:pt idx="118">
                  <c:v>694</c:v>
                </c:pt>
                <c:pt idx="119">
                  <c:v>695</c:v>
                </c:pt>
                <c:pt idx="120">
                  <c:v>696</c:v>
                </c:pt>
                <c:pt idx="121">
                  <c:v>697</c:v>
                </c:pt>
                <c:pt idx="122">
                  <c:v>698</c:v>
                </c:pt>
                <c:pt idx="123">
                  <c:v>699</c:v>
                </c:pt>
                <c:pt idx="124">
                  <c:v>700</c:v>
                </c:pt>
                <c:pt idx="125">
                  <c:v>701</c:v>
                </c:pt>
                <c:pt idx="126">
                  <c:v>702</c:v>
                </c:pt>
                <c:pt idx="127">
                  <c:v>703</c:v>
                </c:pt>
                <c:pt idx="128">
                  <c:v>704</c:v>
                </c:pt>
                <c:pt idx="129">
                  <c:v>705</c:v>
                </c:pt>
                <c:pt idx="130">
                  <c:v>706</c:v>
                </c:pt>
                <c:pt idx="131">
                  <c:v>707</c:v>
                </c:pt>
                <c:pt idx="132">
                  <c:v>708</c:v>
                </c:pt>
                <c:pt idx="133">
                  <c:v>709</c:v>
                </c:pt>
                <c:pt idx="134">
                  <c:v>710</c:v>
                </c:pt>
                <c:pt idx="135">
                  <c:v>711</c:v>
                </c:pt>
                <c:pt idx="136">
                  <c:v>712</c:v>
                </c:pt>
                <c:pt idx="137">
                  <c:v>713</c:v>
                </c:pt>
                <c:pt idx="138">
                  <c:v>714</c:v>
                </c:pt>
                <c:pt idx="139">
                  <c:v>715</c:v>
                </c:pt>
                <c:pt idx="140">
                  <c:v>716</c:v>
                </c:pt>
                <c:pt idx="141">
                  <c:v>717</c:v>
                </c:pt>
                <c:pt idx="142">
                  <c:v>718</c:v>
                </c:pt>
                <c:pt idx="143">
                  <c:v>719</c:v>
                </c:pt>
                <c:pt idx="144">
                  <c:v>720</c:v>
                </c:pt>
                <c:pt idx="145">
                  <c:v>721</c:v>
                </c:pt>
                <c:pt idx="146">
                  <c:v>722</c:v>
                </c:pt>
                <c:pt idx="147">
                  <c:v>723</c:v>
                </c:pt>
                <c:pt idx="148">
                  <c:v>724</c:v>
                </c:pt>
                <c:pt idx="149">
                  <c:v>725</c:v>
                </c:pt>
                <c:pt idx="150">
                  <c:v>726</c:v>
                </c:pt>
                <c:pt idx="151">
                  <c:v>727</c:v>
                </c:pt>
                <c:pt idx="152">
                  <c:v>728</c:v>
                </c:pt>
                <c:pt idx="153">
                  <c:v>729</c:v>
                </c:pt>
                <c:pt idx="154">
                  <c:v>730</c:v>
                </c:pt>
                <c:pt idx="155">
                  <c:v>731</c:v>
                </c:pt>
                <c:pt idx="156">
                  <c:v>732</c:v>
                </c:pt>
                <c:pt idx="157">
                  <c:v>733</c:v>
                </c:pt>
                <c:pt idx="158">
                  <c:v>734</c:v>
                </c:pt>
                <c:pt idx="159">
                  <c:v>735</c:v>
                </c:pt>
                <c:pt idx="160">
                  <c:v>736</c:v>
                </c:pt>
                <c:pt idx="161">
                  <c:v>737</c:v>
                </c:pt>
                <c:pt idx="162">
                  <c:v>738</c:v>
                </c:pt>
                <c:pt idx="163">
                  <c:v>739</c:v>
                </c:pt>
                <c:pt idx="164">
                  <c:v>740</c:v>
                </c:pt>
                <c:pt idx="165">
                  <c:v>741</c:v>
                </c:pt>
                <c:pt idx="166">
                  <c:v>742</c:v>
                </c:pt>
                <c:pt idx="167">
                  <c:v>743</c:v>
                </c:pt>
                <c:pt idx="168">
                  <c:v>744</c:v>
                </c:pt>
                <c:pt idx="169">
                  <c:v>745</c:v>
                </c:pt>
                <c:pt idx="170">
                  <c:v>746</c:v>
                </c:pt>
                <c:pt idx="171">
                  <c:v>747</c:v>
                </c:pt>
                <c:pt idx="172">
                  <c:v>748</c:v>
                </c:pt>
                <c:pt idx="173">
                  <c:v>749</c:v>
                </c:pt>
                <c:pt idx="174">
                  <c:v>750</c:v>
                </c:pt>
                <c:pt idx="175">
                  <c:v>751</c:v>
                </c:pt>
                <c:pt idx="176">
                  <c:v>752</c:v>
                </c:pt>
                <c:pt idx="177">
                  <c:v>753</c:v>
                </c:pt>
                <c:pt idx="178">
                  <c:v>754</c:v>
                </c:pt>
                <c:pt idx="179">
                  <c:v>755</c:v>
                </c:pt>
                <c:pt idx="180">
                  <c:v>756</c:v>
                </c:pt>
                <c:pt idx="181">
                  <c:v>757</c:v>
                </c:pt>
                <c:pt idx="182">
                  <c:v>758</c:v>
                </c:pt>
                <c:pt idx="183">
                  <c:v>759</c:v>
                </c:pt>
                <c:pt idx="184">
                  <c:v>760</c:v>
                </c:pt>
                <c:pt idx="185">
                  <c:v>761</c:v>
                </c:pt>
                <c:pt idx="186">
                  <c:v>762</c:v>
                </c:pt>
                <c:pt idx="187">
                  <c:v>763</c:v>
                </c:pt>
                <c:pt idx="188">
                  <c:v>764</c:v>
                </c:pt>
                <c:pt idx="189">
                  <c:v>765</c:v>
                </c:pt>
                <c:pt idx="190">
                  <c:v>766</c:v>
                </c:pt>
                <c:pt idx="191">
                  <c:v>767</c:v>
                </c:pt>
                <c:pt idx="192">
                  <c:v>768</c:v>
                </c:pt>
                <c:pt idx="193">
                  <c:v>769</c:v>
                </c:pt>
                <c:pt idx="194">
                  <c:v>770</c:v>
                </c:pt>
                <c:pt idx="195">
                  <c:v>771</c:v>
                </c:pt>
                <c:pt idx="196">
                  <c:v>772</c:v>
                </c:pt>
                <c:pt idx="197">
                  <c:v>773</c:v>
                </c:pt>
                <c:pt idx="198">
                  <c:v>774</c:v>
                </c:pt>
                <c:pt idx="199">
                  <c:v>775</c:v>
                </c:pt>
                <c:pt idx="200">
                  <c:v>776</c:v>
                </c:pt>
                <c:pt idx="201">
                  <c:v>777</c:v>
                </c:pt>
                <c:pt idx="202">
                  <c:v>778</c:v>
                </c:pt>
                <c:pt idx="203">
                  <c:v>779</c:v>
                </c:pt>
                <c:pt idx="204">
                  <c:v>780</c:v>
                </c:pt>
                <c:pt idx="205">
                  <c:v>781</c:v>
                </c:pt>
                <c:pt idx="206">
                  <c:v>782</c:v>
                </c:pt>
                <c:pt idx="207">
                  <c:v>783</c:v>
                </c:pt>
                <c:pt idx="208">
                  <c:v>784</c:v>
                </c:pt>
                <c:pt idx="209">
                  <c:v>785</c:v>
                </c:pt>
                <c:pt idx="210">
                  <c:v>786</c:v>
                </c:pt>
                <c:pt idx="211">
                  <c:v>787</c:v>
                </c:pt>
                <c:pt idx="212">
                  <c:v>788</c:v>
                </c:pt>
                <c:pt idx="213">
                  <c:v>789</c:v>
                </c:pt>
                <c:pt idx="214">
                  <c:v>790</c:v>
                </c:pt>
                <c:pt idx="215">
                  <c:v>791</c:v>
                </c:pt>
                <c:pt idx="216">
                  <c:v>792</c:v>
                </c:pt>
                <c:pt idx="217">
                  <c:v>793</c:v>
                </c:pt>
                <c:pt idx="218">
                  <c:v>794</c:v>
                </c:pt>
                <c:pt idx="219">
                  <c:v>795</c:v>
                </c:pt>
                <c:pt idx="220">
                  <c:v>796</c:v>
                </c:pt>
                <c:pt idx="221">
                  <c:v>797</c:v>
                </c:pt>
                <c:pt idx="222">
                  <c:v>798</c:v>
                </c:pt>
                <c:pt idx="223">
                  <c:v>799</c:v>
                </c:pt>
                <c:pt idx="224">
                  <c:v>800</c:v>
                </c:pt>
                <c:pt idx="225">
                  <c:v>801</c:v>
                </c:pt>
                <c:pt idx="226">
                  <c:v>802</c:v>
                </c:pt>
                <c:pt idx="227">
                  <c:v>803</c:v>
                </c:pt>
                <c:pt idx="228">
                  <c:v>804</c:v>
                </c:pt>
                <c:pt idx="229">
                  <c:v>805</c:v>
                </c:pt>
                <c:pt idx="230">
                  <c:v>806</c:v>
                </c:pt>
                <c:pt idx="231">
                  <c:v>807</c:v>
                </c:pt>
                <c:pt idx="232">
                  <c:v>808</c:v>
                </c:pt>
                <c:pt idx="233">
                  <c:v>809</c:v>
                </c:pt>
                <c:pt idx="234">
                  <c:v>810</c:v>
                </c:pt>
                <c:pt idx="235">
                  <c:v>811</c:v>
                </c:pt>
                <c:pt idx="236">
                  <c:v>812</c:v>
                </c:pt>
                <c:pt idx="237">
                  <c:v>813</c:v>
                </c:pt>
                <c:pt idx="238">
                  <c:v>814</c:v>
                </c:pt>
                <c:pt idx="239">
                  <c:v>815</c:v>
                </c:pt>
                <c:pt idx="240">
                  <c:v>816</c:v>
                </c:pt>
                <c:pt idx="241">
                  <c:v>817</c:v>
                </c:pt>
                <c:pt idx="242">
                  <c:v>818</c:v>
                </c:pt>
                <c:pt idx="243">
                  <c:v>819</c:v>
                </c:pt>
                <c:pt idx="244">
                  <c:v>820</c:v>
                </c:pt>
                <c:pt idx="245">
                  <c:v>821</c:v>
                </c:pt>
                <c:pt idx="246">
                  <c:v>822</c:v>
                </c:pt>
                <c:pt idx="247">
                  <c:v>823</c:v>
                </c:pt>
                <c:pt idx="248">
                  <c:v>824</c:v>
                </c:pt>
                <c:pt idx="249">
                  <c:v>825</c:v>
                </c:pt>
                <c:pt idx="250">
                  <c:v>826</c:v>
                </c:pt>
                <c:pt idx="251">
                  <c:v>827</c:v>
                </c:pt>
                <c:pt idx="252">
                  <c:v>828</c:v>
                </c:pt>
                <c:pt idx="253">
                  <c:v>829</c:v>
                </c:pt>
                <c:pt idx="254">
                  <c:v>830</c:v>
                </c:pt>
                <c:pt idx="255">
                  <c:v>831</c:v>
                </c:pt>
                <c:pt idx="256">
                  <c:v>832</c:v>
                </c:pt>
              </c:numCache>
            </c:numRef>
          </c:xVal>
          <c:yVal>
            <c:numRef>
              <c:f>Graph!$H$578:$H$832</c:f>
              <c:numCache>
                <c:formatCode>General</c:formatCode>
                <c:ptCount val="25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F5F-44DA-8DCC-870254BD0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374319"/>
        <c:axId val="1143603327"/>
      </c:scatterChart>
      <c:valAx>
        <c:axId val="1485374319"/>
        <c:scaling>
          <c:orientation val="minMax"/>
          <c:max val="832"/>
          <c:min val="576"/>
        </c:scaling>
        <c:delete val="0"/>
        <c:axPos val="b"/>
        <c:numFmt formatCode="General" sourceLinked="1"/>
        <c:majorTickMark val="out"/>
        <c:minorTickMark val="none"/>
        <c:tickLblPos val="nextTo"/>
        <c:crossAx val="1143603327"/>
        <c:crosses val="autoZero"/>
        <c:crossBetween val="midCat"/>
      </c:valAx>
      <c:valAx>
        <c:axId val="114360332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853743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4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Graph!$A$835:$A$1114</c:f>
              <c:numCache>
                <c:formatCode>General</c:formatCode>
                <c:ptCount val="280"/>
                <c:pt idx="0">
                  <c:v>834</c:v>
                </c:pt>
                <c:pt idx="1">
                  <c:v>835</c:v>
                </c:pt>
                <c:pt idx="2">
                  <c:v>836</c:v>
                </c:pt>
                <c:pt idx="3">
                  <c:v>837</c:v>
                </c:pt>
                <c:pt idx="4">
                  <c:v>838</c:v>
                </c:pt>
                <c:pt idx="5">
                  <c:v>839</c:v>
                </c:pt>
                <c:pt idx="6">
                  <c:v>840</c:v>
                </c:pt>
                <c:pt idx="7">
                  <c:v>841</c:v>
                </c:pt>
                <c:pt idx="8">
                  <c:v>842</c:v>
                </c:pt>
                <c:pt idx="9">
                  <c:v>843</c:v>
                </c:pt>
                <c:pt idx="10">
                  <c:v>844</c:v>
                </c:pt>
                <c:pt idx="11">
                  <c:v>845</c:v>
                </c:pt>
                <c:pt idx="12">
                  <c:v>846</c:v>
                </c:pt>
                <c:pt idx="13">
                  <c:v>847</c:v>
                </c:pt>
                <c:pt idx="14">
                  <c:v>848</c:v>
                </c:pt>
                <c:pt idx="15">
                  <c:v>849</c:v>
                </c:pt>
                <c:pt idx="16">
                  <c:v>850</c:v>
                </c:pt>
                <c:pt idx="17">
                  <c:v>851</c:v>
                </c:pt>
                <c:pt idx="18">
                  <c:v>852</c:v>
                </c:pt>
                <c:pt idx="19">
                  <c:v>853</c:v>
                </c:pt>
                <c:pt idx="20">
                  <c:v>854</c:v>
                </c:pt>
                <c:pt idx="21">
                  <c:v>855</c:v>
                </c:pt>
                <c:pt idx="22">
                  <c:v>856</c:v>
                </c:pt>
                <c:pt idx="23">
                  <c:v>857</c:v>
                </c:pt>
                <c:pt idx="24">
                  <c:v>858</c:v>
                </c:pt>
                <c:pt idx="25">
                  <c:v>859</c:v>
                </c:pt>
                <c:pt idx="26">
                  <c:v>860</c:v>
                </c:pt>
                <c:pt idx="27">
                  <c:v>861</c:v>
                </c:pt>
                <c:pt idx="28">
                  <c:v>862</c:v>
                </c:pt>
                <c:pt idx="29">
                  <c:v>863</c:v>
                </c:pt>
                <c:pt idx="30">
                  <c:v>864</c:v>
                </c:pt>
                <c:pt idx="31">
                  <c:v>865</c:v>
                </c:pt>
                <c:pt idx="32">
                  <c:v>866</c:v>
                </c:pt>
                <c:pt idx="33">
                  <c:v>867</c:v>
                </c:pt>
                <c:pt idx="34">
                  <c:v>868</c:v>
                </c:pt>
                <c:pt idx="35">
                  <c:v>869</c:v>
                </c:pt>
                <c:pt idx="36">
                  <c:v>870</c:v>
                </c:pt>
                <c:pt idx="37">
                  <c:v>871</c:v>
                </c:pt>
                <c:pt idx="38">
                  <c:v>872</c:v>
                </c:pt>
                <c:pt idx="39">
                  <c:v>873</c:v>
                </c:pt>
                <c:pt idx="40">
                  <c:v>874</c:v>
                </c:pt>
                <c:pt idx="41">
                  <c:v>875</c:v>
                </c:pt>
                <c:pt idx="42">
                  <c:v>876</c:v>
                </c:pt>
                <c:pt idx="43">
                  <c:v>877</c:v>
                </c:pt>
                <c:pt idx="44">
                  <c:v>878</c:v>
                </c:pt>
                <c:pt idx="45">
                  <c:v>879</c:v>
                </c:pt>
                <c:pt idx="46">
                  <c:v>880</c:v>
                </c:pt>
                <c:pt idx="47">
                  <c:v>881</c:v>
                </c:pt>
                <c:pt idx="48">
                  <c:v>882</c:v>
                </c:pt>
                <c:pt idx="49">
                  <c:v>883</c:v>
                </c:pt>
                <c:pt idx="50">
                  <c:v>884</c:v>
                </c:pt>
                <c:pt idx="51">
                  <c:v>885</c:v>
                </c:pt>
                <c:pt idx="52">
                  <c:v>886</c:v>
                </c:pt>
                <c:pt idx="53">
                  <c:v>887</c:v>
                </c:pt>
                <c:pt idx="54">
                  <c:v>888</c:v>
                </c:pt>
                <c:pt idx="55">
                  <c:v>889</c:v>
                </c:pt>
                <c:pt idx="56">
                  <c:v>890</c:v>
                </c:pt>
                <c:pt idx="57">
                  <c:v>891</c:v>
                </c:pt>
                <c:pt idx="58">
                  <c:v>892</c:v>
                </c:pt>
                <c:pt idx="59">
                  <c:v>893</c:v>
                </c:pt>
                <c:pt idx="60">
                  <c:v>894</c:v>
                </c:pt>
                <c:pt idx="61">
                  <c:v>895</c:v>
                </c:pt>
                <c:pt idx="62">
                  <c:v>896</c:v>
                </c:pt>
                <c:pt idx="63">
                  <c:v>897</c:v>
                </c:pt>
                <c:pt idx="64">
                  <c:v>898</c:v>
                </c:pt>
                <c:pt idx="65">
                  <c:v>899</c:v>
                </c:pt>
                <c:pt idx="66">
                  <c:v>900</c:v>
                </c:pt>
                <c:pt idx="67">
                  <c:v>901</c:v>
                </c:pt>
                <c:pt idx="68">
                  <c:v>902</c:v>
                </c:pt>
                <c:pt idx="69">
                  <c:v>903</c:v>
                </c:pt>
                <c:pt idx="70">
                  <c:v>904</c:v>
                </c:pt>
                <c:pt idx="71">
                  <c:v>905</c:v>
                </c:pt>
                <c:pt idx="72">
                  <c:v>906</c:v>
                </c:pt>
                <c:pt idx="73">
                  <c:v>907</c:v>
                </c:pt>
                <c:pt idx="74">
                  <c:v>908</c:v>
                </c:pt>
                <c:pt idx="75">
                  <c:v>909</c:v>
                </c:pt>
                <c:pt idx="76">
                  <c:v>910</c:v>
                </c:pt>
                <c:pt idx="77">
                  <c:v>911</c:v>
                </c:pt>
                <c:pt idx="78">
                  <c:v>912</c:v>
                </c:pt>
                <c:pt idx="79">
                  <c:v>913</c:v>
                </c:pt>
                <c:pt idx="80">
                  <c:v>914</c:v>
                </c:pt>
                <c:pt idx="81">
                  <c:v>915</c:v>
                </c:pt>
                <c:pt idx="82">
                  <c:v>916</c:v>
                </c:pt>
                <c:pt idx="83">
                  <c:v>917</c:v>
                </c:pt>
                <c:pt idx="84">
                  <c:v>918</c:v>
                </c:pt>
                <c:pt idx="85">
                  <c:v>919</c:v>
                </c:pt>
                <c:pt idx="86">
                  <c:v>920</c:v>
                </c:pt>
                <c:pt idx="87">
                  <c:v>921</c:v>
                </c:pt>
                <c:pt idx="88">
                  <c:v>922</c:v>
                </c:pt>
                <c:pt idx="89">
                  <c:v>923</c:v>
                </c:pt>
                <c:pt idx="90">
                  <c:v>924</c:v>
                </c:pt>
                <c:pt idx="91">
                  <c:v>925</c:v>
                </c:pt>
                <c:pt idx="92">
                  <c:v>926</c:v>
                </c:pt>
                <c:pt idx="93">
                  <c:v>927</c:v>
                </c:pt>
                <c:pt idx="94">
                  <c:v>928</c:v>
                </c:pt>
                <c:pt idx="95">
                  <c:v>929</c:v>
                </c:pt>
                <c:pt idx="96">
                  <c:v>930</c:v>
                </c:pt>
                <c:pt idx="97">
                  <c:v>931</c:v>
                </c:pt>
                <c:pt idx="98">
                  <c:v>932</c:v>
                </c:pt>
                <c:pt idx="99">
                  <c:v>933</c:v>
                </c:pt>
                <c:pt idx="100">
                  <c:v>934</c:v>
                </c:pt>
                <c:pt idx="101">
                  <c:v>935</c:v>
                </c:pt>
                <c:pt idx="102">
                  <c:v>936</c:v>
                </c:pt>
                <c:pt idx="103">
                  <c:v>937</c:v>
                </c:pt>
                <c:pt idx="104">
                  <c:v>938</c:v>
                </c:pt>
                <c:pt idx="105">
                  <c:v>939</c:v>
                </c:pt>
                <c:pt idx="106">
                  <c:v>940</c:v>
                </c:pt>
                <c:pt idx="107">
                  <c:v>941</c:v>
                </c:pt>
                <c:pt idx="108">
                  <c:v>942</c:v>
                </c:pt>
                <c:pt idx="109">
                  <c:v>943</c:v>
                </c:pt>
                <c:pt idx="110">
                  <c:v>944</c:v>
                </c:pt>
                <c:pt idx="111">
                  <c:v>945</c:v>
                </c:pt>
                <c:pt idx="112">
                  <c:v>946</c:v>
                </c:pt>
                <c:pt idx="113">
                  <c:v>947</c:v>
                </c:pt>
                <c:pt idx="114">
                  <c:v>948</c:v>
                </c:pt>
                <c:pt idx="115">
                  <c:v>949</c:v>
                </c:pt>
                <c:pt idx="116">
                  <c:v>950</c:v>
                </c:pt>
                <c:pt idx="117">
                  <c:v>951</c:v>
                </c:pt>
                <c:pt idx="118">
                  <c:v>952</c:v>
                </c:pt>
                <c:pt idx="119">
                  <c:v>953</c:v>
                </c:pt>
                <c:pt idx="120">
                  <c:v>954</c:v>
                </c:pt>
                <c:pt idx="121">
                  <c:v>955</c:v>
                </c:pt>
                <c:pt idx="122">
                  <c:v>956</c:v>
                </c:pt>
                <c:pt idx="123">
                  <c:v>957</c:v>
                </c:pt>
                <c:pt idx="124">
                  <c:v>958</c:v>
                </c:pt>
                <c:pt idx="125">
                  <c:v>959</c:v>
                </c:pt>
                <c:pt idx="126">
                  <c:v>960</c:v>
                </c:pt>
                <c:pt idx="127">
                  <c:v>961</c:v>
                </c:pt>
                <c:pt idx="128">
                  <c:v>962</c:v>
                </c:pt>
                <c:pt idx="129">
                  <c:v>963</c:v>
                </c:pt>
                <c:pt idx="130">
                  <c:v>964</c:v>
                </c:pt>
                <c:pt idx="131">
                  <c:v>965</c:v>
                </c:pt>
                <c:pt idx="132">
                  <c:v>966</c:v>
                </c:pt>
                <c:pt idx="133">
                  <c:v>967</c:v>
                </c:pt>
                <c:pt idx="134">
                  <c:v>968</c:v>
                </c:pt>
                <c:pt idx="135">
                  <c:v>969</c:v>
                </c:pt>
                <c:pt idx="136">
                  <c:v>970</c:v>
                </c:pt>
                <c:pt idx="137">
                  <c:v>971</c:v>
                </c:pt>
                <c:pt idx="138">
                  <c:v>972</c:v>
                </c:pt>
                <c:pt idx="139">
                  <c:v>973</c:v>
                </c:pt>
                <c:pt idx="140">
                  <c:v>974</c:v>
                </c:pt>
                <c:pt idx="141">
                  <c:v>975</c:v>
                </c:pt>
                <c:pt idx="142">
                  <c:v>976</c:v>
                </c:pt>
                <c:pt idx="143">
                  <c:v>977</c:v>
                </c:pt>
                <c:pt idx="144">
                  <c:v>978</c:v>
                </c:pt>
                <c:pt idx="145">
                  <c:v>979</c:v>
                </c:pt>
                <c:pt idx="146">
                  <c:v>980</c:v>
                </c:pt>
                <c:pt idx="147">
                  <c:v>981</c:v>
                </c:pt>
                <c:pt idx="148">
                  <c:v>982</c:v>
                </c:pt>
                <c:pt idx="149">
                  <c:v>983</c:v>
                </c:pt>
                <c:pt idx="150">
                  <c:v>984</c:v>
                </c:pt>
                <c:pt idx="151">
                  <c:v>985</c:v>
                </c:pt>
                <c:pt idx="152">
                  <c:v>986</c:v>
                </c:pt>
                <c:pt idx="153">
                  <c:v>987</c:v>
                </c:pt>
                <c:pt idx="154">
                  <c:v>988</c:v>
                </c:pt>
                <c:pt idx="155">
                  <c:v>989</c:v>
                </c:pt>
                <c:pt idx="156">
                  <c:v>990</c:v>
                </c:pt>
                <c:pt idx="157">
                  <c:v>991</c:v>
                </c:pt>
                <c:pt idx="158">
                  <c:v>992</c:v>
                </c:pt>
                <c:pt idx="159">
                  <c:v>993</c:v>
                </c:pt>
                <c:pt idx="160">
                  <c:v>994</c:v>
                </c:pt>
                <c:pt idx="161">
                  <c:v>995</c:v>
                </c:pt>
                <c:pt idx="162">
                  <c:v>996</c:v>
                </c:pt>
                <c:pt idx="163">
                  <c:v>997</c:v>
                </c:pt>
                <c:pt idx="164">
                  <c:v>998</c:v>
                </c:pt>
                <c:pt idx="165">
                  <c:v>999</c:v>
                </c:pt>
                <c:pt idx="166">
                  <c:v>1000</c:v>
                </c:pt>
                <c:pt idx="167">
                  <c:v>1001</c:v>
                </c:pt>
                <c:pt idx="168">
                  <c:v>1002</c:v>
                </c:pt>
                <c:pt idx="169">
                  <c:v>1003</c:v>
                </c:pt>
                <c:pt idx="170">
                  <c:v>1004</c:v>
                </c:pt>
                <c:pt idx="171">
                  <c:v>1005</c:v>
                </c:pt>
                <c:pt idx="172">
                  <c:v>1006</c:v>
                </c:pt>
                <c:pt idx="173">
                  <c:v>1007</c:v>
                </c:pt>
                <c:pt idx="174">
                  <c:v>1008</c:v>
                </c:pt>
                <c:pt idx="175">
                  <c:v>1009</c:v>
                </c:pt>
                <c:pt idx="176">
                  <c:v>1010</c:v>
                </c:pt>
                <c:pt idx="177">
                  <c:v>1011</c:v>
                </c:pt>
                <c:pt idx="178">
                  <c:v>1012</c:v>
                </c:pt>
                <c:pt idx="179">
                  <c:v>1013</c:v>
                </c:pt>
                <c:pt idx="180">
                  <c:v>1014</c:v>
                </c:pt>
                <c:pt idx="181">
                  <c:v>1015</c:v>
                </c:pt>
                <c:pt idx="182">
                  <c:v>1016</c:v>
                </c:pt>
                <c:pt idx="183">
                  <c:v>1017</c:v>
                </c:pt>
                <c:pt idx="184">
                  <c:v>1018</c:v>
                </c:pt>
                <c:pt idx="185">
                  <c:v>1019</c:v>
                </c:pt>
                <c:pt idx="186">
                  <c:v>1020</c:v>
                </c:pt>
                <c:pt idx="187">
                  <c:v>1021</c:v>
                </c:pt>
                <c:pt idx="188">
                  <c:v>1022</c:v>
                </c:pt>
                <c:pt idx="189">
                  <c:v>1023</c:v>
                </c:pt>
                <c:pt idx="190">
                  <c:v>1024</c:v>
                </c:pt>
                <c:pt idx="191">
                  <c:v>1025</c:v>
                </c:pt>
                <c:pt idx="192">
                  <c:v>1026</c:v>
                </c:pt>
                <c:pt idx="193">
                  <c:v>1027</c:v>
                </c:pt>
                <c:pt idx="194">
                  <c:v>1028</c:v>
                </c:pt>
                <c:pt idx="195">
                  <c:v>1029</c:v>
                </c:pt>
                <c:pt idx="196">
                  <c:v>1030</c:v>
                </c:pt>
                <c:pt idx="197">
                  <c:v>1031</c:v>
                </c:pt>
                <c:pt idx="198">
                  <c:v>1032</c:v>
                </c:pt>
                <c:pt idx="199">
                  <c:v>1033</c:v>
                </c:pt>
                <c:pt idx="200">
                  <c:v>1034</c:v>
                </c:pt>
                <c:pt idx="201">
                  <c:v>1035</c:v>
                </c:pt>
                <c:pt idx="202">
                  <c:v>1036</c:v>
                </c:pt>
                <c:pt idx="203">
                  <c:v>1037</c:v>
                </c:pt>
                <c:pt idx="204">
                  <c:v>1038</c:v>
                </c:pt>
                <c:pt idx="205">
                  <c:v>1039</c:v>
                </c:pt>
                <c:pt idx="206">
                  <c:v>1040</c:v>
                </c:pt>
                <c:pt idx="207">
                  <c:v>1041</c:v>
                </c:pt>
                <c:pt idx="208">
                  <c:v>1042</c:v>
                </c:pt>
                <c:pt idx="209">
                  <c:v>1043</c:v>
                </c:pt>
                <c:pt idx="210">
                  <c:v>1044</c:v>
                </c:pt>
                <c:pt idx="211">
                  <c:v>1045</c:v>
                </c:pt>
                <c:pt idx="212">
                  <c:v>1046</c:v>
                </c:pt>
                <c:pt idx="213">
                  <c:v>1047</c:v>
                </c:pt>
                <c:pt idx="214">
                  <c:v>1048</c:v>
                </c:pt>
                <c:pt idx="215">
                  <c:v>1049</c:v>
                </c:pt>
                <c:pt idx="216">
                  <c:v>1050</c:v>
                </c:pt>
                <c:pt idx="217">
                  <c:v>1051</c:v>
                </c:pt>
                <c:pt idx="218">
                  <c:v>1052</c:v>
                </c:pt>
                <c:pt idx="219">
                  <c:v>1053</c:v>
                </c:pt>
                <c:pt idx="220">
                  <c:v>1054</c:v>
                </c:pt>
                <c:pt idx="221">
                  <c:v>1055</c:v>
                </c:pt>
                <c:pt idx="222">
                  <c:v>1056</c:v>
                </c:pt>
                <c:pt idx="223">
                  <c:v>1057</c:v>
                </c:pt>
                <c:pt idx="224">
                  <c:v>1058</c:v>
                </c:pt>
                <c:pt idx="225">
                  <c:v>1059</c:v>
                </c:pt>
                <c:pt idx="226">
                  <c:v>1060</c:v>
                </c:pt>
                <c:pt idx="227">
                  <c:v>1061</c:v>
                </c:pt>
                <c:pt idx="228">
                  <c:v>1062</c:v>
                </c:pt>
                <c:pt idx="229">
                  <c:v>1063</c:v>
                </c:pt>
                <c:pt idx="230">
                  <c:v>1064</c:v>
                </c:pt>
                <c:pt idx="231">
                  <c:v>1065</c:v>
                </c:pt>
                <c:pt idx="232">
                  <c:v>1066</c:v>
                </c:pt>
                <c:pt idx="233">
                  <c:v>1067</c:v>
                </c:pt>
                <c:pt idx="234">
                  <c:v>1068</c:v>
                </c:pt>
                <c:pt idx="235">
                  <c:v>1069</c:v>
                </c:pt>
                <c:pt idx="236">
                  <c:v>1070</c:v>
                </c:pt>
                <c:pt idx="237">
                  <c:v>1071</c:v>
                </c:pt>
                <c:pt idx="238">
                  <c:v>1072</c:v>
                </c:pt>
                <c:pt idx="239">
                  <c:v>1073</c:v>
                </c:pt>
                <c:pt idx="240">
                  <c:v>1074</c:v>
                </c:pt>
                <c:pt idx="241">
                  <c:v>1075</c:v>
                </c:pt>
                <c:pt idx="242">
                  <c:v>1076</c:v>
                </c:pt>
                <c:pt idx="243">
                  <c:v>1077</c:v>
                </c:pt>
                <c:pt idx="244">
                  <c:v>1078</c:v>
                </c:pt>
                <c:pt idx="245">
                  <c:v>1079</c:v>
                </c:pt>
                <c:pt idx="246">
                  <c:v>1080</c:v>
                </c:pt>
                <c:pt idx="247">
                  <c:v>1081</c:v>
                </c:pt>
                <c:pt idx="248">
                  <c:v>1082</c:v>
                </c:pt>
                <c:pt idx="249">
                  <c:v>1083</c:v>
                </c:pt>
                <c:pt idx="250">
                  <c:v>1084</c:v>
                </c:pt>
                <c:pt idx="251">
                  <c:v>1085</c:v>
                </c:pt>
                <c:pt idx="252">
                  <c:v>1086</c:v>
                </c:pt>
                <c:pt idx="253">
                  <c:v>1087</c:v>
                </c:pt>
                <c:pt idx="254">
                  <c:v>1088</c:v>
                </c:pt>
                <c:pt idx="255">
                  <c:v>1089</c:v>
                </c:pt>
                <c:pt idx="256">
                  <c:v>1090</c:v>
                </c:pt>
                <c:pt idx="257">
                  <c:v>1091</c:v>
                </c:pt>
                <c:pt idx="258">
                  <c:v>1092</c:v>
                </c:pt>
                <c:pt idx="259">
                  <c:v>1093</c:v>
                </c:pt>
                <c:pt idx="260">
                  <c:v>1094</c:v>
                </c:pt>
                <c:pt idx="261">
                  <c:v>1095</c:v>
                </c:pt>
                <c:pt idx="262">
                  <c:v>1096</c:v>
                </c:pt>
                <c:pt idx="263">
                  <c:v>1097</c:v>
                </c:pt>
                <c:pt idx="264">
                  <c:v>1098</c:v>
                </c:pt>
                <c:pt idx="265">
                  <c:v>1099</c:v>
                </c:pt>
                <c:pt idx="266">
                  <c:v>1100</c:v>
                </c:pt>
                <c:pt idx="267">
                  <c:v>1101</c:v>
                </c:pt>
                <c:pt idx="268">
                  <c:v>1102</c:v>
                </c:pt>
                <c:pt idx="269">
                  <c:v>1103</c:v>
                </c:pt>
                <c:pt idx="270">
                  <c:v>1104</c:v>
                </c:pt>
                <c:pt idx="271">
                  <c:v>1105</c:v>
                </c:pt>
                <c:pt idx="272">
                  <c:v>1106</c:v>
                </c:pt>
                <c:pt idx="273">
                  <c:v>1107</c:v>
                </c:pt>
                <c:pt idx="274">
                  <c:v>1108</c:v>
                </c:pt>
                <c:pt idx="275">
                  <c:v>1109</c:v>
                </c:pt>
                <c:pt idx="276">
                  <c:v>1110</c:v>
                </c:pt>
                <c:pt idx="277">
                  <c:v>1111</c:v>
                </c:pt>
                <c:pt idx="278">
                  <c:v>1112</c:v>
                </c:pt>
                <c:pt idx="279">
                  <c:v>1113</c:v>
                </c:pt>
              </c:numCache>
            </c:numRef>
          </c:xVal>
          <c:yVal>
            <c:numRef>
              <c:f>Graph!$D$836:$D$1113</c:f>
              <c:numCache>
                <c:formatCode>General</c:formatCode>
                <c:ptCount val="278"/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BE-47B2-BDD4-4FF23641D735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Graph!$A$835:$A$1114</c:f>
              <c:numCache>
                <c:formatCode>General</c:formatCode>
                <c:ptCount val="280"/>
                <c:pt idx="0">
                  <c:v>834</c:v>
                </c:pt>
                <c:pt idx="1">
                  <c:v>835</c:v>
                </c:pt>
                <c:pt idx="2">
                  <c:v>836</c:v>
                </c:pt>
                <c:pt idx="3">
                  <c:v>837</c:v>
                </c:pt>
                <c:pt idx="4">
                  <c:v>838</c:v>
                </c:pt>
                <c:pt idx="5">
                  <c:v>839</c:v>
                </c:pt>
                <c:pt idx="6">
                  <c:v>840</c:v>
                </c:pt>
                <c:pt idx="7">
                  <c:v>841</c:v>
                </c:pt>
                <c:pt idx="8">
                  <c:v>842</c:v>
                </c:pt>
                <c:pt idx="9">
                  <c:v>843</c:v>
                </c:pt>
                <c:pt idx="10">
                  <c:v>844</c:v>
                </c:pt>
                <c:pt idx="11">
                  <c:v>845</c:v>
                </c:pt>
                <c:pt idx="12">
                  <c:v>846</c:v>
                </c:pt>
                <c:pt idx="13">
                  <c:v>847</c:v>
                </c:pt>
                <c:pt idx="14">
                  <c:v>848</c:v>
                </c:pt>
                <c:pt idx="15">
                  <c:v>849</c:v>
                </c:pt>
                <c:pt idx="16">
                  <c:v>850</c:v>
                </c:pt>
                <c:pt idx="17">
                  <c:v>851</c:v>
                </c:pt>
                <c:pt idx="18">
                  <c:v>852</c:v>
                </c:pt>
                <c:pt idx="19">
                  <c:v>853</c:v>
                </c:pt>
                <c:pt idx="20">
                  <c:v>854</c:v>
                </c:pt>
                <c:pt idx="21">
                  <c:v>855</c:v>
                </c:pt>
                <c:pt idx="22">
                  <c:v>856</c:v>
                </c:pt>
                <c:pt idx="23">
                  <c:v>857</c:v>
                </c:pt>
                <c:pt idx="24">
                  <c:v>858</c:v>
                </c:pt>
                <c:pt idx="25">
                  <c:v>859</c:v>
                </c:pt>
                <c:pt idx="26">
                  <c:v>860</c:v>
                </c:pt>
                <c:pt idx="27">
                  <c:v>861</c:v>
                </c:pt>
                <c:pt idx="28">
                  <c:v>862</c:v>
                </c:pt>
                <c:pt idx="29">
                  <c:v>863</c:v>
                </c:pt>
                <c:pt idx="30">
                  <c:v>864</c:v>
                </c:pt>
                <c:pt idx="31">
                  <c:v>865</c:v>
                </c:pt>
                <c:pt idx="32">
                  <c:v>866</c:v>
                </c:pt>
                <c:pt idx="33">
                  <c:v>867</c:v>
                </c:pt>
                <c:pt idx="34">
                  <c:v>868</c:v>
                </c:pt>
                <c:pt idx="35">
                  <c:v>869</c:v>
                </c:pt>
                <c:pt idx="36">
                  <c:v>870</c:v>
                </c:pt>
                <c:pt idx="37">
                  <c:v>871</c:v>
                </c:pt>
                <c:pt idx="38">
                  <c:v>872</c:v>
                </c:pt>
                <c:pt idx="39">
                  <c:v>873</c:v>
                </c:pt>
                <c:pt idx="40">
                  <c:v>874</c:v>
                </c:pt>
                <c:pt idx="41">
                  <c:v>875</c:v>
                </c:pt>
                <c:pt idx="42">
                  <c:v>876</c:v>
                </c:pt>
                <c:pt idx="43">
                  <c:v>877</c:v>
                </c:pt>
                <c:pt idx="44">
                  <c:v>878</c:v>
                </c:pt>
                <c:pt idx="45">
                  <c:v>879</c:v>
                </c:pt>
                <c:pt idx="46">
                  <c:v>880</c:v>
                </c:pt>
                <c:pt idx="47">
                  <c:v>881</c:v>
                </c:pt>
                <c:pt idx="48">
                  <c:v>882</c:v>
                </c:pt>
                <c:pt idx="49">
                  <c:v>883</c:v>
                </c:pt>
                <c:pt idx="50">
                  <c:v>884</c:v>
                </c:pt>
                <c:pt idx="51">
                  <c:v>885</c:v>
                </c:pt>
                <c:pt idx="52">
                  <c:v>886</c:v>
                </c:pt>
                <c:pt idx="53">
                  <c:v>887</c:v>
                </c:pt>
                <c:pt idx="54">
                  <c:v>888</c:v>
                </c:pt>
                <c:pt idx="55">
                  <c:v>889</c:v>
                </c:pt>
                <c:pt idx="56">
                  <c:v>890</c:v>
                </c:pt>
                <c:pt idx="57">
                  <c:v>891</c:v>
                </c:pt>
                <c:pt idx="58">
                  <c:v>892</c:v>
                </c:pt>
                <c:pt idx="59">
                  <c:v>893</c:v>
                </c:pt>
                <c:pt idx="60">
                  <c:v>894</c:v>
                </c:pt>
                <c:pt idx="61">
                  <c:v>895</c:v>
                </c:pt>
                <c:pt idx="62">
                  <c:v>896</c:v>
                </c:pt>
                <c:pt idx="63">
                  <c:v>897</c:v>
                </c:pt>
                <c:pt idx="64">
                  <c:v>898</c:v>
                </c:pt>
                <c:pt idx="65">
                  <c:v>899</c:v>
                </c:pt>
                <c:pt idx="66">
                  <c:v>900</c:v>
                </c:pt>
                <c:pt idx="67">
                  <c:v>901</c:v>
                </c:pt>
                <c:pt idx="68">
                  <c:v>902</c:v>
                </c:pt>
                <c:pt idx="69">
                  <c:v>903</c:v>
                </c:pt>
                <c:pt idx="70">
                  <c:v>904</c:v>
                </c:pt>
                <c:pt idx="71">
                  <c:v>905</c:v>
                </c:pt>
                <c:pt idx="72">
                  <c:v>906</c:v>
                </c:pt>
                <c:pt idx="73">
                  <c:v>907</c:v>
                </c:pt>
                <c:pt idx="74">
                  <c:v>908</c:v>
                </c:pt>
                <c:pt idx="75">
                  <c:v>909</c:v>
                </c:pt>
                <c:pt idx="76">
                  <c:v>910</c:v>
                </c:pt>
                <c:pt idx="77">
                  <c:v>911</c:v>
                </c:pt>
                <c:pt idx="78">
                  <c:v>912</c:v>
                </c:pt>
                <c:pt idx="79">
                  <c:v>913</c:v>
                </c:pt>
                <c:pt idx="80">
                  <c:v>914</c:v>
                </c:pt>
                <c:pt idx="81">
                  <c:v>915</c:v>
                </c:pt>
                <c:pt idx="82">
                  <c:v>916</c:v>
                </c:pt>
                <c:pt idx="83">
                  <c:v>917</c:v>
                </c:pt>
                <c:pt idx="84">
                  <c:v>918</c:v>
                </c:pt>
                <c:pt idx="85">
                  <c:v>919</c:v>
                </c:pt>
                <c:pt idx="86">
                  <c:v>920</c:v>
                </c:pt>
                <c:pt idx="87">
                  <c:v>921</c:v>
                </c:pt>
                <c:pt idx="88">
                  <c:v>922</c:v>
                </c:pt>
                <c:pt idx="89">
                  <c:v>923</c:v>
                </c:pt>
                <c:pt idx="90">
                  <c:v>924</c:v>
                </c:pt>
                <c:pt idx="91">
                  <c:v>925</c:v>
                </c:pt>
                <c:pt idx="92">
                  <c:v>926</c:v>
                </c:pt>
                <c:pt idx="93">
                  <c:v>927</c:v>
                </c:pt>
                <c:pt idx="94">
                  <c:v>928</c:v>
                </c:pt>
                <c:pt idx="95">
                  <c:v>929</c:v>
                </c:pt>
                <c:pt idx="96">
                  <c:v>930</c:v>
                </c:pt>
                <c:pt idx="97">
                  <c:v>931</c:v>
                </c:pt>
                <c:pt idx="98">
                  <c:v>932</c:v>
                </c:pt>
                <c:pt idx="99">
                  <c:v>933</c:v>
                </c:pt>
                <c:pt idx="100">
                  <c:v>934</c:v>
                </c:pt>
                <c:pt idx="101">
                  <c:v>935</c:v>
                </c:pt>
                <c:pt idx="102">
                  <c:v>936</c:v>
                </c:pt>
                <c:pt idx="103">
                  <c:v>937</c:v>
                </c:pt>
                <c:pt idx="104">
                  <c:v>938</c:v>
                </c:pt>
                <c:pt idx="105">
                  <c:v>939</c:v>
                </c:pt>
                <c:pt idx="106">
                  <c:v>940</c:v>
                </c:pt>
                <c:pt idx="107">
                  <c:v>941</c:v>
                </c:pt>
                <c:pt idx="108">
                  <c:v>942</c:v>
                </c:pt>
                <c:pt idx="109">
                  <c:v>943</c:v>
                </c:pt>
                <c:pt idx="110">
                  <c:v>944</c:v>
                </c:pt>
                <c:pt idx="111">
                  <c:v>945</c:v>
                </c:pt>
                <c:pt idx="112">
                  <c:v>946</c:v>
                </c:pt>
                <c:pt idx="113">
                  <c:v>947</c:v>
                </c:pt>
                <c:pt idx="114">
                  <c:v>948</c:v>
                </c:pt>
                <c:pt idx="115">
                  <c:v>949</c:v>
                </c:pt>
                <c:pt idx="116">
                  <c:v>950</c:v>
                </c:pt>
                <c:pt idx="117">
                  <c:v>951</c:v>
                </c:pt>
                <c:pt idx="118">
                  <c:v>952</c:v>
                </c:pt>
                <c:pt idx="119">
                  <c:v>953</c:v>
                </c:pt>
                <c:pt idx="120">
                  <c:v>954</c:v>
                </c:pt>
                <c:pt idx="121">
                  <c:v>955</c:v>
                </c:pt>
                <c:pt idx="122">
                  <c:v>956</c:v>
                </c:pt>
                <c:pt idx="123">
                  <c:v>957</c:v>
                </c:pt>
                <c:pt idx="124">
                  <c:v>958</c:v>
                </c:pt>
                <c:pt idx="125">
                  <c:v>959</c:v>
                </c:pt>
                <c:pt idx="126">
                  <c:v>960</c:v>
                </c:pt>
                <c:pt idx="127">
                  <c:v>961</c:v>
                </c:pt>
                <c:pt idx="128">
                  <c:v>962</c:v>
                </c:pt>
                <c:pt idx="129">
                  <c:v>963</c:v>
                </c:pt>
                <c:pt idx="130">
                  <c:v>964</c:v>
                </c:pt>
                <c:pt idx="131">
                  <c:v>965</c:v>
                </c:pt>
                <c:pt idx="132">
                  <c:v>966</c:v>
                </c:pt>
                <c:pt idx="133">
                  <c:v>967</c:v>
                </c:pt>
                <c:pt idx="134">
                  <c:v>968</c:v>
                </c:pt>
                <c:pt idx="135">
                  <c:v>969</c:v>
                </c:pt>
                <c:pt idx="136">
                  <c:v>970</c:v>
                </c:pt>
                <c:pt idx="137">
                  <c:v>971</c:v>
                </c:pt>
                <c:pt idx="138">
                  <c:v>972</c:v>
                </c:pt>
                <c:pt idx="139">
                  <c:v>973</c:v>
                </c:pt>
                <c:pt idx="140">
                  <c:v>974</c:v>
                </c:pt>
                <c:pt idx="141">
                  <c:v>975</c:v>
                </c:pt>
                <c:pt idx="142">
                  <c:v>976</c:v>
                </c:pt>
                <c:pt idx="143">
                  <c:v>977</c:v>
                </c:pt>
                <c:pt idx="144">
                  <c:v>978</c:v>
                </c:pt>
                <c:pt idx="145">
                  <c:v>979</c:v>
                </c:pt>
                <c:pt idx="146">
                  <c:v>980</c:v>
                </c:pt>
                <c:pt idx="147">
                  <c:v>981</c:v>
                </c:pt>
                <c:pt idx="148">
                  <c:v>982</c:v>
                </c:pt>
                <c:pt idx="149">
                  <c:v>983</c:v>
                </c:pt>
                <c:pt idx="150">
                  <c:v>984</c:v>
                </c:pt>
                <c:pt idx="151">
                  <c:v>985</c:v>
                </c:pt>
                <c:pt idx="152">
                  <c:v>986</c:v>
                </c:pt>
                <c:pt idx="153">
                  <c:v>987</c:v>
                </c:pt>
                <c:pt idx="154">
                  <c:v>988</c:v>
                </c:pt>
                <c:pt idx="155">
                  <c:v>989</c:v>
                </c:pt>
                <c:pt idx="156">
                  <c:v>990</c:v>
                </c:pt>
                <c:pt idx="157">
                  <c:v>991</c:v>
                </c:pt>
                <c:pt idx="158">
                  <c:v>992</c:v>
                </c:pt>
                <c:pt idx="159">
                  <c:v>993</c:v>
                </c:pt>
                <c:pt idx="160">
                  <c:v>994</c:v>
                </c:pt>
                <c:pt idx="161">
                  <c:v>995</c:v>
                </c:pt>
                <c:pt idx="162">
                  <c:v>996</c:v>
                </c:pt>
                <c:pt idx="163">
                  <c:v>997</c:v>
                </c:pt>
                <c:pt idx="164">
                  <c:v>998</c:v>
                </c:pt>
                <c:pt idx="165">
                  <c:v>999</c:v>
                </c:pt>
                <c:pt idx="166">
                  <c:v>1000</c:v>
                </c:pt>
                <c:pt idx="167">
                  <c:v>1001</c:v>
                </c:pt>
                <c:pt idx="168">
                  <c:v>1002</c:v>
                </c:pt>
                <c:pt idx="169">
                  <c:v>1003</c:v>
                </c:pt>
                <c:pt idx="170">
                  <c:v>1004</c:v>
                </c:pt>
                <c:pt idx="171">
                  <c:v>1005</c:v>
                </c:pt>
                <c:pt idx="172">
                  <c:v>1006</c:v>
                </c:pt>
                <c:pt idx="173">
                  <c:v>1007</c:v>
                </c:pt>
                <c:pt idx="174">
                  <c:v>1008</c:v>
                </c:pt>
                <c:pt idx="175">
                  <c:v>1009</c:v>
                </c:pt>
                <c:pt idx="176">
                  <c:v>1010</c:v>
                </c:pt>
                <c:pt idx="177">
                  <c:v>1011</c:v>
                </c:pt>
                <c:pt idx="178">
                  <c:v>1012</c:v>
                </c:pt>
                <c:pt idx="179">
                  <c:v>1013</c:v>
                </c:pt>
                <c:pt idx="180">
                  <c:v>1014</c:v>
                </c:pt>
                <c:pt idx="181">
                  <c:v>1015</c:v>
                </c:pt>
                <c:pt idx="182">
                  <c:v>1016</c:v>
                </c:pt>
                <c:pt idx="183">
                  <c:v>1017</c:v>
                </c:pt>
                <c:pt idx="184">
                  <c:v>1018</c:v>
                </c:pt>
                <c:pt idx="185">
                  <c:v>1019</c:v>
                </c:pt>
                <c:pt idx="186">
                  <c:v>1020</c:v>
                </c:pt>
                <c:pt idx="187">
                  <c:v>1021</c:v>
                </c:pt>
                <c:pt idx="188">
                  <c:v>1022</c:v>
                </c:pt>
                <c:pt idx="189">
                  <c:v>1023</c:v>
                </c:pt>
                <c:pt idx="190">
                  <c:v>1024</c:v>
                </c:pt>
                <c:pt idx="191">
                  <c:v>1025</c:v>
                </c:pt>
                <c:pt idx="192">
                  <c:v>1026</c:v>
                </c:pt>
                <c:pt idx="193">
                  <c:v>1027</c:v>
                </c:pt>
                <c:pt idx="194">
                  <c:v>1028</c:v>
                </c:pt>
                <c:pt idx="195">
                  <c:v>1029</c:v>
                </c:pt>
                <c:pt idx="196">
                  <c:v>1030</c:v>
                </c:pt>
                <c:pt idx="197">
                  <c:v>1031</c:v>
                </c:pt>
                <c:pt idx="198">
                  <c:v>1032</c:v>
                </c:pt>
                <c:pt idx="199">
                  <c:v>1033</c:v>
                </c:pt>
                <c:pt idx="200">
                  <c:v>1034</c:v>
                </c:pt>
                <c:pt idx="201">
                  <c:v>1035</c:v>
                </c:pt>
                <c:pt idx="202">
                  <c:v>1036</c:v>
                </c:pt>
                <c:pt idx="203">
                  <c:v>1037</c:v>
                </c:pt>
                <c:pt idx="204">
                  <c:v>1038</c:v>
                </c:pt>
                <c:pt idx="205">
                  <c:v>1039</c:v>
                </c:pt>
                <c:pt idx="206">
                  <c:v>1040</c:v>
                </c:pt>
                <c:pt idx="207">
                  <c:v>1041</c:v>
                </c:pt>
                <c:pt idx="208">
                  <c:v>1042</c:v>
                </c:pt>
                <c:pt idx="209">
                  <c:v>1043</c:v>
                </c:pt>
                <c:pt idx="210">
                  <c:v>1044</c:v>
                </c:pt>
                <c:pt idx="211">
                  <c:v>1045</c:v>
                </c:pt>
                <c:pt idx="212">
                  <c:v>1046</c:v>
                </c:pt>
                <c:pt idx="213">
                  <c:v>1047</c:v>
                </c:pt>
                <c:pt idx="214">
                  <c:v>1048</c:v>
                </c:pt>
                <c:pt idx="215">
                  <c:v>1049</c:v>
                </c:pt>
                <c:pt idx="216">
                  <c:v>1050</c:v>
                </c:pt>
                <c:pt idx="217">
                  <c:v>1051</c:v>
                </c:pt>
                <c:pt idx="218">
                  <c:v>1052</c:v>
                </c:pt>
                <c:pt idx="219">
                  <c:v>1053</c:v>
                </c:pt>
                <c:pt idx="220">
                  <c:v>1054</c:v>
                </c:pt>
                <c:pt idx="221">
                  <c:v>1055</c:v>
                </c:pt>
                <c:pt idx="222">
                  <c:v>1056</c:v>
                </c:pt>
                <c:pt idx="223">
                  <c:v>1057</c:v>
                </c:pt>
                <c:pt idx="224">
                  <c:v>1058</c:v>
                </c:pt>
                <c:pt idx="225">
                  <c:v>1059</c:v>
                </c:pt>
                <c:pt idx="226">
                  <c:v>1060</c:v>
                </c:pt>
                <c:pt idx="227">
                  <c:v>1061</c:v>
                </c:pt>
                <c:pt idx="228">
                  <c:v>1062</c:v>
                </c:pt>
                <c:pt idx="229">
                  <c:v>1063</c:v>
                </c:pt>
                <c:pt idx="230">
                  <c:v>1064</c:v>
                </c:pt>
                <c:pt idx="231">
                  <c:v>1065</c:v>
                </c:pt>
                <c:pt idx="232">
                  <c:v>1066</c:v>
                </c:pt>
                <c:pt idx="233">
                  <c:v>1067</c:v>
                </c:pt>
                <c:pt idx="234">
                  <c:v>1068</c:v>
                </c:pt>
                <c:pt idx="235">
                  <c:v>1069</c:v>
                </c:pt>
                <c:pt idx="236">
                  <c:v>1070</c:v>
                </c:pt>
                <c:pt idx="237">
                  <c:v>1071</c:v>
                </c:pt>
                <c:pt idx="238">
                  <c:v>1072</c:v>
                </c:pt>
                <c:pt idx="239">
                  <c:v>1073</c:v>
                </c:pt>
                <c:pt idx="240">
                  <c:v>1074</c:v>
                </c:pt>
                <c:pt idx="241">
                  <c:v>1075</c:v>
                </c:pt>
                <c:pt idx="242">
                  <c:v>1076</c:v>
                </c:pt>
                <c:pt idx="243">
                  <c:v>1077</c:v>
                </c:pt>
                <c:pt idx="244">
                  <c:v>1078</c:v>
                </c:pt>
                <c:pt idx="245">
                  <c:v>1079</c:v>
                </c:pt>
                <c:pt idx="246">
                  <c:v>1080</c:v>
                </c:pt>
                <c:pt idx="247">
                  <c:v>1081</c:v>
                </c:pt>
                <c:pt idx="248">
                  <c:v>1082</c:v>
                </c:pt>
                <c:pt idx="249">
                  <c:v>1083</c:v>
                </c:pt>
                <c:pt idx="250">
                  <c:v>1084</c:v>
                </c:pt>
                <c:pt idx="251">
                  <c:v>1085</c:v>
                </c:pt>
                <c:pt idx="252">
                  <c:v>1086</c:v>
                </c:pt>
                <c:pt idx="253">
                  <c:v>1087</c:v>
                </c:pt>
                <c:pt idx="254">
                  <c:v>1088</c:v>
                </c:pt>
                <c:pt idx="255">
                  <c:v>1089</c:v>
                </c:pt>
                <c:pt idx="256">
                  <c:v>1090</c:v>
                </c:pt>
                <c:pt idx="257">
                  <c:v>1091</c:v>
                </c:pt>
                <c:pt idx="258">
                  <c:v>1092</c:v>
                </c:pt>
                <c:pt idx="259">
                  <c:v>1093</c:v>
                </c:pt>
                <c:pt idx="260">
                  <c:v>1094</c:v>
                </c:pt>
                <c:pt idx="261">
                  <c:v>1095</c:v>
                </c:pt>
                <c:pt idx="262">
                  <c:v>1096</c:v>
                </c:pt>
                <c:pt idx="263">
                  <c:v>1097</c:v>
                </c:pt>
                <c:pt idx="264">
                  <c:v>1098</c:v>
                </c:pt>
                <c:pt idx="265">
                  <c:v>1099</c:v>
                </c:pt>
                <c:pt idx="266">
                  <c:v>1100</c:v>
                </c:pt>
                <c:pt idx="267">
                  <c:v>1101</c:v>
                </c:pt>
                <c:pt idx="268">
                  <c:v>1102</c:v>
                </c:pt>
                <c:pt idx="269">
                  <c:v>1103</c:v>
                </c:pt>
                <c:pt idx="270">
                  <c:v>1104</c:v>
                </c:pt>
                <c:pt idx="271">
                  <c:v>1105</c:v>
                </c:pt>
                <c:pt idx="272">
                  <c:v>1106</c:v>
                </c:pt>
                <c:pt idx="273">
                  <c:v>1107</c:v>
                </c:pt>
                <c:pt idx="274">
                  <c:v>1108</c:v>
                </c:pt>
                <c:pt idx="275">
                  <c:v>1109</c:v>
                </c:pt>
                <c:pt idx="276">
                  <c:v>1110</c:v>
                </c:pt>
                <c:pt idx="277">
                  <c:v>1111</c:v>
                </c:pt>
                <c:pt idx="278">
                  <c:v>1112</c:v>
                </c:pt>
                <c:pt idx="279">
                  <c:v>1113</c:v>
                </c:pt>
              </c:numCache>
            </c:numRef>
          </c:xVal>
          <c:yVal>
            <c:numRef>
              <c:f>Graph!$B$836:$B$1113</c:f>
              <c:numCache>
                <c:formatCode>General</c:formatCode>
                <c:ptCount val="27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7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BE-47B2-BDD4-4FF23641D735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Graph!$A$835:$A$1114</c:f>
              <c:numCache>
                <c:formatCode>General</c:formatCode>
                <c:ptCount val="280"/>
                <c:pt idx="0">
                  <c:v>834</c:v>
                </c:pt>
                <c:pt idx="1">
                  <c:v>835</c:v>
                </c:pt>
                <c:pt idx="2">
                  <c:v>836</c:v>
                </c:pt>
                <c:pt idx="3">
                  <c:v>837</c:v>
                </c:pt>
                <c:pt idx="4">
                  <c:v>838</c:v>
                </c:pt>
                <c:pt idx="5">
                  <c:v>839</c:v>
                </c:pt>
                <c:pt idx="6">
                  <c:v>840</c:v>
                </c:pt>
                <c:pt idx="7">
                  <c:v>841</c:v>
                </c:pt>
                <c:pt idx="8">
                  <c:v>842</c:v>
                </c:pt>
                <c:pt idx="9">
                  <c:v>843</c:v>
                </c:pt>
                <c:pt idx="10">
                  <c:v>844</c:v>
                </c:pt>
                <c:pt idx="11">
                  <c:v>845</c:v>
                </c:pt>
                <c:pt idx="12">
                  <c:v>846</c:v>
                </c:pt>
                <c:pt idx="13">
                  <c:v>847</c:v>
                </c:pt>
                <c:pt idx="14">
                  <c:v>848</c:v>
                </c:pt>
                <c:pt idx="15">
                  <c:v>849</c:v>
                </c:pt>
                <c:pt idx="16">
                  <c:v>850</c:v>
                </c:pt>
                <c:pt idx="17">
                  <c:v>851</c:v>
                </c:pt>
                <c:pt idx="18">
                  <c:v>852</c:v>
                </c:pt>
                <c:pt idx="19">
                  <c:v>853</c:v>
                </c:pt>
                <c:pt idx="20">
                  <c:v>854</c:v>
                </c:pt>
                <c:pt idx="21">
                  <c:v>855</c:v>
                </c:pt>
                <c:pt idx="22">
                  <c:v>856</c:v>
                </c:pt>
                <c:pt idx="23">
                  <c:v>857</c:v>
                </c:pt>
                <c:pt idx="24">
                  <c:v>858</c:v>
                </c:pt>
                <c:pt idx="25">
                  <c:v>859</c:v>
                </c:pt>
                <c:pt idx="26">
                  <c:v>860</c:v>
                </c:pt>
                <c:pt idx="27">
                  <c:v>861</c:v>
                </c:pt>
                <c:pt idx="28">
                  <c:v>862</c:v>
                </c:pt>
                <c:pt idx="29">
                  <c:v>863</c:v>
                </c:pt>
                <c:pt idx="30">
                  <c:v>864</c:v>
                </c:pt>
                <c:pt idx="31">
                  <c:v>865</c:v>
                </c:pt>
                <c:pt idx="32">
                  <c:v>866</c:v>
                </c:pt>
                <c:pt idx="33">
                  <c:v>867</c:v>
                </c:pt>
                <c:pt idx="34">
                  <c:v>868</c:v>
                </c:pt>
                <c:pt idx="35">
                  <c:v>869</c:v>
                </c:pt>
                <c:pt idx="36">
                  <c:v>870</c:v>
                </c:pt>
                <c:pt idx="37">
                  <c:v>871</c:v>
                </c:pt>
                <c:pt idx="38">
                  <c:v>872</c:v>
                </c:pt>
                <c:pt idx="39">
                  <c:v>873</c:v>
                </c:pt>
                <c:pt idx="40">
                  <c:v>874</c:v>
                </c:pt>
                <c:pt idx="41">
                  <c:v>875</c:v>
                </c:pt>
                <c:pt idx="42">
                  <c:v>876</c:v>
                </c:pt>
                <c:pt idx="43">
                  <c:v>877</c:v>
                </c:pt>
                <c:pt idx="44">
                  <c:v>878</c:v>
                </c:pt>
                <c:pt idx="45">
                  <c:v>879</c:v>
                </c:pt>
                <c:pt idx="46">
                  <c:v>880</c:v>
                </c:pt>
                <c:pt idx="47">
                  <c:v>881</c:v>
                </c:pt>
                <c:pt idx="48">
                  <c:v>882</c:v>
                </c:pt>
                <c:pt idx="49">
                  <c:v>883</c:v>
                </c:pt>
                <c:pt idx="50">
                  <c:v>884</c:v>
                </c:pt>
                <c:pt idx="51">
                  <c:v>885</c:v>
                </c:pt>
                <c:pt idx="52">
                  <c:v>886</c:v>
                </c:pt>
                <c:pt idx="53">
                  <c:v>887</c:v>
                </c:pt>
                <c:pt idx="54">
                  <c:v>888</c:v>
                </c:pt>
                <c:pt idx="55">
                  <c:v>889</c:v>
                </c:pt>
                <c:pt idx="56">
                  <c:v>890</c:v>
                </c:pt>
                <c:pt idx="57">
                  <c:v>891</c:v>
                </c:pt>
                <c:pt idx="58">
                  <c:v>892</c:v>
                </c:pt>
                <c:pt idx="59">
                  <c:v>893</c:v>
                </c:pt>
                <c:pt idx="60">
                  <c:v>894</c:v>
                </c:pt>
                <c:pt idx="61">
                  <c:v>895</c:v>
                </c:pt>
                <c:pt idx="62">
                  <c:v>896</c:v>
                </c:pt>
                <c:pt idx="63">
                  <c:v>897</c:v>
                </c:pt>
                <c:pt idx="64">
                  <c:v>898</c:v>
                </c:pt>
                <c:pt idx="65">
                  <c:v>899</c:v>
                </c:pt>
                <c:pt idx="66">
                  <c:v>900</c:v>
                </c:pt>
                <c:pt idx="67">
                  <c:v>901</c:v>
                </c:pt>
                <c:pt idx="68">
                  <c:v>902</c:v>
                </c:pt>
                <c:pt idx="69">
                  <c:v>903</c:v>
                </c:pt>
                <c:pt idx="70">
                  <c:v>904</c:v>
                </c:pt>
                <c:pt idx="71">
                  <c:v>905</c:v>
                </c:pt>
                <c:pt idx="72">
                  <c:v>906</c:v>
                </c:pt>
                <c:pt idx="73">
                  <c:v>907</c:v>
                </c:pt>
                <c:pt idx="74">
                  <c:v>908</c:v>
                </c:pt>
                <c:pt idx="75">
                  <c:v>909</c:v>
                </c:pt>
                <c:pt idx="76">
                  <c:v>910</c:v>
                </c:pt>
                <c:pt idx="77">
                  <c:v>911</c:v>
                </c:pt>
                <c:pt idx="78">
                  <c:v>912</c:v>
                </c:pt>
                <c:pt idx="79">
                  <c:v>913</c:v>
                </c:pt>
                <c:pt idx="80">
                  <c:v>914</c:v>
                </c:pt>
                <c:pt idx="81">
                  <c:v>915</c:v>
                </c:pt>
                <c:pt idx="82">
                  <c:v>916</c:v>
                </c:pt>
                <c:pt idx="83">
                  <c:v>917</c:v>
                </c:pt>
                <c:pt idx="84">
                  <c:v>918</c:v>
                </c:pt>
                <c:pt idx="85">
                  <c:v>919</c:v>
                </c:pt>
                <c:pt idx="86">
                  <c:v>920</c:v>
                </c:pt>
                <c:pt idx="87">
                  <c:v>921</c:v>
                </c:pt>
                <c:pt idx="88">
                  <c:v>922</c:v>
                </c:pt>
                <c:pt idx="89">
                  <c:v>923</c:v>
                </c:pt>
                <c:pt idx="90">
                  <c:v>924</c:v>
                </c:pt>
                <c:pt idx="91">
                  <c:v>925</c:v>
                </c:pt>
                <c:pt idx="92">
                  <c:v>926</c:v>
                </c:pt>
                <c:pt idx="93">
                  <c:v>927</c:v>
                </c:pt>
                <c:pt idx="94">
                  <c:v>928</c:v>
                </c:pt>
                <c:pt idx="95">
                  <c:v>929</c:v>
                </c:pt>
                <c:pt idx="96">
                  <c:v>930</c:v>
                </c:pt>
                <c:pt idx="97">
                  <c:v>931</c:v>
                </c:pt>
                <c:pt idx="98">
                  <c:v>932</c:v>
                </c:pt>
                <c:pt idx="99">
                  <c:v>933</c:v>
                </c:pt>
                <c:pt idx="100">
                  <c:v>934</c:v>
                </c:pt>
                <c:pt idx="101">
                  <c:v>935</c:v>
                </c:pt>
                <c:pt idx="102">
                  <c:v>936</c:v>
                </c:pt>
                <c:pt idx="103">
                  <c:v>937</c:v>
                </c:pt>
                <c:pt idx="104">
                  <c:v>938</c:v>
                </c:pt>
                <c:pt idx="105">
                  <c:v>939</c:v>
                </c:pt>
                <c:pt idx="106">
                  <c:v>940</c:v>
                </c:pt>
                <c:pt idx="107">
                  <c:v>941</c:v>
                </c:pt>
                <c:pt idx="108">
                  <c:v>942</c:v>
                </c:pt>
                <c:pt idx="109">
                  <c:v>943</c:v>
                </c:pt>
                <c:pt idx="110">
                  <c:v>944</c:v>
                </c:pt>
                <c:pt idx="111">
                  <c:v>945</c:v>
                </c:pt>
                <c:pt idx="112">
                  <c:v>946</c:v>
                </c:pt>
                <c:pt idx="113">
                  <c:v>947</c:v>
                </c:pt>
                <c:pt idx="114">
                  <c:v>948</c:v>
                </c:pt>
                <c:pt idx="115">
                  <c:v>949</c:v>
                </c:pt>
                <c:pt idx="116">
                  <c:v>950</c:v>
                </c:pt>
                <c:pt idx="117">
                  <c:v>951</c:v>
                </c:pt>
                <c:pt idx="118">
                  <c:v>952</c:v>
                </c:pt>
                <c:pt idx="119">
                  <c:v>953</c:v>
                </c:pt>
                <c:pt idx="120">
                  <c:v>954</c:v>
                </c:pt>
                <c:pt idx="121">
                  <c:v>955</c:v>
                </c:pt>
                <c:pt idx="122">
                  <c:v>956</c:v>
                </c:pt>
                <c:pt idx="123">
                  <c:v>957</c:v>
                </c:pt>
                <c:pt idx="124">
                  <c:v>958</c:v>
                </c:pt>
                <c:pt idx="125">
                  <c:v>959</c:v>
                </c:pt>
                <c:pt idx="126">
                  <c:v>960</c:v>
                </c:pt>
                <c:pt idx="127">
                  <c:v>961</c:v>
                </c:pt>
                <c:pt idx="128">
                  <c:v>962</c:v>
                </c:pt>
                <c:pt idx="129">
                  <c:v>963</c:v>
                </c:pt>
                <c:pt idx="130">
                  <c:v>964</c:v>
                </c:pt>
                <c:pt idx="131">
                  <c:v>965</c:v>
                </c:pt>
                <c:pt idx="132">
                  <c:v>966</c:v>
                </c:pt>
                <c:pt idx="133">
                  <c:v>967</c:v>
                </c:pt>
                <c:pt idx="134">
                  <c:v>968</c:v>
                </c:pt>
                <c:pt idx="135">
                  <c:v>969</c:v>
                </c:pt>
                <c:pt idx="136">
                  <c:v>970</c:v>
                </c:pt>
                <c:pt idx="137">
                  <c:v>971</c:v>
                </c:pt>
                <c:pt idx="138">
                  <c:v>972</c:v>
                </c:pt>
                <c:pt idx="139">
                  <c:v>973</c:v>
                </c:pt>
                <c:pt idx="140">
                  <c:v>974</c:v>
                </c:pt>
                <c:pt idx="141">
                  <c:v>975</c:v>
                </c:pt>
                <c:pt idx="142">
                  <c:v>976</c:v>
                </c:pt>
                <c:pt idx="143">
                  <c:v>977</c:v>
                </c:pt>
                <c:pt idx="144">
                  <c:v>978</c:v>
                </c:pt>
                <c:pt idx="145">
                  <c:v>979</c:v>
                </c:pt>
                <c:pt idx="146">
                  <c:v>980</c:v>
                </c:pt>
                <c:pt idx="147">
                  <c:v>981</c:v>
                </c:pt>
                <c:pt idx="148">
                  <c:v>982</c:v>
                </c:pt>
                <c:pt idx="149">
                  <c:v>983</c:v>
                </c:pt>
                <c:pt idx="150">
                  <c:v>984</c:v>
                </c:pt>
                <c:pt idx="151">
                  <c:v>985</c:v>
                </c:pt>
                <c:pt idx="152">
                  <c:v>986</c:v>
                </c:pt>
                <c:pt idx="153">
                  <c:v>987</c:v>
                </c:pt>
                <c:pt idx="154">
                  <c:v>988</c:v>
                </c:pt>
                <c:pt idx="155">
                  <c:v>989</c:v>
                </c:pt>
                <c:pt idx="156">
                  <c:v>990</c:v>
                </c:pt>
                <c:pt idx="157">
                  <c:v>991</c:v>
                </c:pt>
                <c:pt idx="158">
                  <c:v>992</c:v>
                </c:pt>
                <c:pt idx="159">
                  <c:v>993</c:v>
                </c:pt>
                <c:pt idx="160">
                  <c:v>994</c:v>
                </c:pt>
                <c:pt idx="161">
                  <c:v>995</c:v>
                </c:pt>
                <c:pt idx="162">
                  <c:v>996</c:v>
                </c:pt>
                <c:pt idx="163">
                  <c:v>997</c:v>
                </c:pt>
                <c:pt idx="164">
                  <c:v>998</c:v>
                </c:pt>
                <c:pt idx="165">
                  <c:v>999</c:v>
                </c:pt>
                <c:pt idx="166">
                  <c:v>1000</c:v>
                </c:pt>
                <c:pt idx="167">
                  <c:v>1001</c:v>
                </c:pt>
                <c:pt idx="168">
                  <c:v>1002</c:v>
                </c:pt>
                <c:pt idx="169">
                  <c:v>1003</c:v>
                </c:pt>
                <c:pt idx="170">
                  <c:v>1004</c:v>
                </c:pt>
                <c:pt idx="171">
                  <c:v>1005</c:v>
                </c:pt>
                <c:pt idx="172">
                  <c:v>1006</c:v>
                </c:pt>
                <c:pt idx="173">
                  <c:v>1007</c:v>
                </c:pt>
                <c:pt idx="174">
                  <c:v>1008</c:v>
                </c:pt>
                <c:pt idx="175">
                  <c:v>1009</c:v>
                </c:pt>
                <c:pt idx="176">
                  <c:v>1010</c:v>
                </c:pt>
                <c:pt idx="177">
                  <c:v>1011</c:v>
                </c:pt>
                <c:pt idx="178">
                  <c:v>1012</c:v>
                </c:pt>
                <c:pt idx="179">
                  <c:v>1013</c:v>
                </c:pt>
                <c:pt idx="180">
                  <c:v>1014</c:v>
                </c:pt>
                <c:pt idx="181">
                  <c:v>1015</c:v>
                </c:pt>
                <c:pt idx="182">
                  <c:v>1016</c:v>
                </c:pt>
                <c:pt idx="183">
                  <c:v>1017</c:v>
                </c:pt>
                <c:pt idx="184">
                  <c:v>1018</c:v>
                </c:pt>
                <c:pt idx="185">
                  <c:v>1019</c:v>
                </c:pt>
                <c:pt idx="186">
                  <c:v>1020</c:v>
                </c:pt>
                <c:pt idx="187">
                  <c:v>1021</c:v>
                </c:pt>
                <c:pt idx="188">
                  <c:v>1022</c:v>
                </c:pt>
                <c:pt idx="189">
                  <c:v>1023</c:v>
                </c:pt>
                <c:pt idx="190">
                  <c:v>1024</c:v>
                </c:pt>
                <c:pt idx="191">
                  <c:v>1025</c:v>
                </c:pt>
                <c:pt idx="192">
                  <c:v>1026</c:v>
                </c:pt>
                <c:pt idx="193">
                  <c:v>1027</c:v>
                </c:pt>
                <c:pt idx="194">
                  <c:v>1028</c:v>
                </c:pt>
                <c:pt idx="195">
                  <c:v>1029</c:v>
                </c:pt>
                <c:pt idx="196">
                  <c:v>1030</c:v>
                </c:pt>
                <c:pt idx="197">
                  <c:v>1031</c:v>
                </c:pt>
                <c:pt idx="198">
                  <c:v>1032</c:v>
                </c:pt>
                <c:pt idx="199">
                  <c:v>1033</c:v>
                </c:pt>
                <c:pt idx="200">
                  <c:v>1034</c:v>
                </c:pt>
                <c:pt idx="201">
                  <c:v>1035</c:v>
                </c:pt>
                <c:pt idx="202">
                  <c:v>1036</c:v>
                </c:pt>
                <c:pt idx="203">
                  <c:v>1037</c:v>
                </c:pt>
                <c:pt idx="204">
                  <c:v>1038</c:v>
                </c:pt>
                <c:pt idx="205">
                  <c:v>1039</c:v>
                </c:pt>
                <c:pt idx="206">
                  <c:v>1040</c:v>
                </c:pt>
                <c:pt idx="207">
                  <c:v>1041</c:v>
                </c:pt>
                <c:pt idx="208">
                  <c:v>1042</c:v>
                </c:pt>
                <c:pt idx="209">
                  <c:v>1043</c:v>
                </c:pt>
                <c:pt idx="210">
                  <c:v>1044</c:v>
                </c:pt>
                <c:pt idx="211">
                  <c:v>1045</c:v>
                </c:pt>
                <c:pt idx="212">
                  <c:v>1046</c:v>
                </c:pt>
                <c:pt idx="213">
                  <c:v>1047</c:v>
                </c:pt>
                <c:pt idx="214">
                  <c:v>1048</c:v>
                </c:pt>
                <c:pt idx="215">
                  <c:v>1049</c:v>
                </c:pt>
                <c:pt idx="216">
                  <c:v>1050</c:v>
                </c:pt>
                <c:pt idx="217">
                  <c:v>1051</c:v>
                </c:pt>
                <c:pt idx="218">
                  <c:v>1052</c:v>
                </c:pt>
                <c:pt idx="219">
                  <c:v>1053</c:v>
                </c:pt>
                <c:pt idx="220">
                  <c:v>1054</c:v>
                </c:pt>
                <c:pt idx="221">
                  <c:v>1055</c:v>
                </c:pt>
                <c:pt idx="222">
                  <c:v>1056</c:v>
                </c:pt>
                <c:pt idx="223">
                  <c:v>1057</c:v>
                </c:pt>
                <c:pt idx="224">
                  <c:v>1058</c:v>
                </c:pt>
                <c:pt idx="225">
                  <c:v>1059</c:v>
                </c:pt>
                <c:pt idx="226">
                  <c:v>1060</c:v>
                </c:pt>
                <c:pt idx="227">
                  <c:v>1061</c:v>
                </c:pt>
                <c:pt idx="228">
                  <c:v>1062</c:v>
                </c:pt>
                <c:pt idx="229">
                  <c:v>1063</c:v>
                </c:pt>
                <c:pt idx="230">
                  <c:v>1064</c:v>
                </c:pt>
                <c:pt idx="231">
                  <c:v>1065</c:v>
                </c:pt>
                <c:pt idx="232">
                  <c:v>1066</c:v>
                </c:pt>
                <c:pt idx="233">
                  <c:v>1067</c:v>
                </c:pt>
                <c:pt idx="234">
                  <c:v>1068</c:v>
                </c:pt>
                <c:pt idx="235">
                  <c:v>1069</c:v>
                </c:pt>
                <c:pt idx="236">
                  <c:v>1070</c:v>
                </c:pt>
                <c:pt idx="237">
                  <c:v>1071</c:v>
                </c:pt>
                <c:pt idx="238">
                  <c:v>1072</c:v>
                </c:pt>
                <c:pt idx="239">
                  <c:v>1073</c:v>
                </c:pt>
                <c:pt idx="240">
                  <c:v>1074</c:v>
                </c:pt>
                <c:pt idx="241">
                  <c:v>1075</c:v>
                </c:pt>
                <c:pt idx="242">
                  <c:v>1076</c:v>
                </c:pt>
                <c:pt idx="243">
                  <c:v>1077</c:v>
                </c:pt>
                <c:pt idx="244">
                  <c:v>1078</c:v>
                </c:pt>
                <c:pt idx="245">
                  <c:v>1079</c:v>
                </c:pt>
                <c:pt idx="246">
                  <c:v>1080</c:v>
                </c:pt>
                <c:pt idx="247">
                  <c:v>1081</c:v>
                </c:pt>
                <c:pt idx="248">
                  <c:v>1082</c:v>
                </c:pt>
                <c:pt idx="249">
                  <c:v>1083</c:v>
                </c:pt>
                <c:pt idx="250">
                  <c:v>1084</c:v>
                </c:pt>
                <c:pt idx="251">
                  <c:v>1085</c:v>
                </c:pt>
                <c:pt idx="252">
                  <c:v>1086</c:v>
                </c:pt>
                <c:pt idx="253">
                  <c:v>1087</c:v>
                </c:pt>
                <c:pt idx="254">
                  <c:v>1088</c:v>
                </c:pt>
                <c:pt idx="255">
                  <c:v>1089</c:v>
                </c:pt>
                <c:pt idx="256">
                  <c:v>1090</c:v>
                </c:pt>
                <c:pt idx="257">
                  <c:v>1091</c:v>
                </c:pt>
                <c:pt idx="258">
                  <c:v>1092</c:v>
                </c:pt>
                <c:pt idx="259">
                  <c:v>1093</c:v>
                </c:pt>
                <c:pt idx="260">
                  <c:v>1094</c:v>
                </c:pt>
                <c:pt idx="261">
                  <c:v>1095</c:v>
                </c:pt>
                <c:pt idx="262">
                  <c:v>1096</c:v>
                </c:pt>
                <c:pt idx="263">
                  <c:v>1097</c:v>
                </c:pt>
                <c:pt idx="264">
                  <c:v>1098</c:v>
                </c:pt>
                <c:pt idx="265">
                  <c:v>1099</c:v>
                </c:pt>
                <c:pt idx="266">
                  <c:v>1100</c:v>
                </c:pt>
                <c:pt idx="267">
                  <c:v>1101</c:v>
                </c:pt>
                <c:pt idx="268">
                  <c:v>1102</c:v>
                </c:pt>
                <c:pt idx="269">
                  <c:v>1103</c:v>
                </c:pt>
                <c:pt idx="270">
                  <c:v>1104</c:v>
                </c:pt>
                <c:pt idx="271">
                  <c:v>1105</c:v>
                </c:pt>
                <c:pt idx="272">
                  <c:v>1106</c:v>
                </c:pt>
                <c:pt idx="273">
                  <c:v>1107</c:v>
                </c:pt>
                <c:pt idx="274">
                  <c:v>1108</c:v>
                </c:pt>
                <c:pt idx="275">
                  <c:v>1109</c:v>
                </c:pt>
                <c:pt idx="276">
                  <c:v>1110</c:v>
                </c:pt>
                <c:pt idx="277">
                  <c:v>1111</c:v>
                </c:pt>
                <c:pt idx="278">
                  <c:v>1112</c:v>
                </c:pt>
                <c:pt idx="279">
                  <c:v>1113</c:v>
                </c:pt>
              </c:numCache>
            </c:numRef>
          </c:xVal>
          <c:yVal>
            <c:numRef>
              <c:f>Graph!$C$836:$C$1113</c:f>
              <c:numCache>
                <c:formatCode>General</c:formatCode>
                <c:ptCount val="278"/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BE-47B2-BDD4-4FF23641D735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Graph!$A$835:$A$1114</c:f>
              <c:numCache>
                <c:formatCode>General</c:formatCode>
                <c:ptCount val="280"/>
                <c:pt idx="0">
                  <c:v>834</c:v>
                </c:pt>
                <c:pt idx="1">
                  <c:v>835</c:v>
                </c:pt>
                <c:pt idx="2">
                  <c:v>836</c:v>
                </c:pt>
                <c:pt idx="3">
                  <c:v>837</c:v>
                </c:pt>
                <c:pt idx="4">
                  <c:v>838</c:v>
                </c:pt>
                <c:pt idx="5">
                  <c:v>839</c:v>
                </c:pt>
                <c:pt idx="6">
                  <c:v>840</c:v>
                </c:pt>
                <c:pt idx="7">
                  <c:v>841</c:v>
                </c:pt>
                <c:pt idx="8">
                  <c:v>842</c:v>
                </c:pt>
                <c:pt idx="9">
                  <c:v>843</c:v>
                </c:pt>
                <c:pt idx="10">
                  <c:v>844</c:v>
                </c:pt>
                <c:pt idx="11">
                  <c:v>845</c:v>
                </c:pt>
                <c:pt idx="12">
                  <c:v>846</c:v>
                </c:pt>
                <c:pt idx="13">
                  <c:v>847</c:v>
                </c:pt>
                <c:pt idx="14">
                  <c:v>848</c:v>
                </c:pt>
                <c:pt idx="15">
                  <c:v>849</c:v>
                </c:pt>
                <c:pt idx="16">
                  <c:v>850</c:v>
                </c:pt>
                <c:pt idx="17">
                  <c:v>851</c:v>
                </c:pt>
                <c:pt idx="18">
                  <c:v>852</c:v>
                </c:pt>
                <c:pt idx="19">
                  <c:v>853</c:v>
                </c:pt>
                <c:pt idx="20">
                  <c:v>854</c:v>
                </c:pt>
                <c:pt idx="21">
                  <c:v>855</c:v>
                </c:pt>
                <c:pt idx="22">
                  <c:v>856</c:v>
                </c:pt>
                <c:pt idx="23">
                  <c:v>857</c:v>
                </c:pt>
                <c:pt idx="24">
                  <c:v>858</c:v>
                </c:pt>
                <c:pt idx="25">
                  <c:v>859</c:v>
                </c:pt>
                <c:pt idx="26">
                  <c:v>860</c:v>
                </c:pt>
                <c:pt idx="27">
                  <c:v>861</c:v>
                </c:pt>
                <c:pt idx="28">
                  <c:v>862</c:v>
                </c:pt>
                <c:pt idx="29">
                  <c:v>863</c:v>
                </c:pt>
                <c:pt idx="30">
                  <c:v>864</c:v>
                </c:pt>
                <c:pt idx="31">
                  <c:v>865</c:v>
                </c:pt>
                <c:pt idx="32">
                  <c:v>866</c:v>
                </c:pt>
                <c:pt idx="33">
                  <c:v>867</c:v>
                </c:pt>
                <c:pt idx="34">
                  <c:v>868</c:v>
                </c:pt>
                <c:pt idx="35">
                  <c:v>869</c:v>
                </c:pt>
                <c:pt idx="36">
                  <c:v>870</c:v>
                </c:pt>
                <c:pt idx="37">
                  <c:v>871</c:v>
                </c:pt>
                <c:pt idx="38">
                  <c:v>872</c:v>
                </c:pt>
                <c:pt idx="39">
                  <c:v>873</c:v>
                </c:pt>
                <c:pt idx="40">
                  <c:v>874</c:v>
                </c:pt>
                <c:pt idx="41">
                  <c:v>875</c:v>
                </c:pt>
                <c:pt idx="42">
                  <c:v>876</c:v>
                </c:pt>
                <c:pt idx="43">
                  <c:v>877</c:v>
                </c:pt>
                <c:pt idx="44">
                  <c:v>878</c:v>
                </c:pt>
                <c:pt idx="45">
                  <c:v>879</c:v>
                </c:pt>
                <c:pt idx="46">
                  <c:v>880</c:v>
                </c:pt>
                <c:pt idx="47">
                  <c:v>881</c:v>
                </c:pt>
                <c:pt idx="48">
                  <c:v>882</c:v>
                </c:pt>
                <c:pt idx="49">
                  <c:v>883</c:v>
                </c:pt>
                <c:pt idx="50">
                  <c:v>884</c:v>
                </c:pt>
                <c:pt idx="51">
                  <c:v>885</c:v>
                </c:pt>
                <c:pt idx="52">
                  <c:v>886</c:v>
                </c:pt>
                <c:pt idx="53">
                  <c:v>887</c:v>
                </c:pt>
                <c:pt idx="54">
                  <c:v>888</c:v>
                </c:pt>
                <c:pt idx="55">
                  <c:v>889</c:v>
                </c:pt>
                <c:pt idx="56">
                  <c:v>890</c:v>
                </c:pt>
                <c:pt idx="57">
                  <c:v>891</c:v>
                </c:pt>
                <c:pt idx="58">
                  <c:v>892</c:v>
                </c:pt>
                <c:pt idx="59">
                  <c:v>893</c:v>
                </c:pt>
                <c:pt idx="60">
                  <c:v>894</c:v>
                </c:pt>
                <c:pt idx="61">
                  <c:v>895</c:v>
                </c:pt>
                <c:pt idx="62">
                  <c:v>896</c:v>
                </c:pt>
                <c:pt idx="63">
                  <c:v>897</c:v>
                </c:pt>
                <c:pt idx="64">
                  <c:v>898</c:v>
                </c:pt>
                <c:pt idx="65">
                  <c:v>899</c:v>
                </c:pt>
                <c:pt idx="66">
                  <c:v>900</c:v>
                </c:pt>
                <c:pt idx="67">
                  <c:v>901</c:v>
                </c:pt>
                <c:pt idx="68">
                  <c:v>902</c:v>
                </c:pt>
                <c:pt idx="69">
                  <c:v>903</c:v>
                </c:pt>
                <c:pt idx="70">
                  <c:v>904</c:v>
                </c:pt>
                <c:pt idx="71">
                  <c:v>905</c:v>
                </c:pt>
                <c:pt idx="72">
                  <c:v>906</c:v>
                </c:pt>
                <c:pt idx="73">
                  <c:v>907</c:v>
                </c:pt>
                <c:pt idx="74">
                  <c:v>908</c:v>
                </c:pt>
                <c:pt idx="75">
                  <c:v>909</c:v>
                </c:pt>
                <c:pt idx="76">
                  <c:v>910</c:v>
                </c:pt>
                <c:pt idx="77">
                  <c:v>911</c:v>
                </c:pt>
                <c:pt idx="78">
                  <c:v>912</c:v>
                </c:pt>
                <c:pt idx="79">
                  <c:v>913</c:v>
                </c:pt>
                <c:pt idx="80">
                  <c:v>914</c:v>
                </c:pt>
                <c:pt idx="81">
                  <c:v>915</c:v>
                </c:pt>
                <c:pt idx="82">
                  <c:v>916</c:v>
                </c:pt>
                <c:pt idx="83">
                  <c:v>917</c:v>
                </c:pt>
                <c:pt idx="84">
                  <c:v>918</c:v>
                </c:pt>
                <c:pt idx="85">
                  <c:v>919</c:v>
                </c:pt>
                <c:pt idx="86">
                  <c:v>920</c:v>
                </c:pt>
                <c:pt idx="87">
                  <c:v>921</c:v>
                </c:pt>
                <c:pt idx="88">
                  <c:v>922</c:v>
                </c:pt>
                <c:pt idx="89">
                  <c:v>923</c:v>
                </c:pt>
                <c:pt idx="90">
                  <c:v>924</c:v>
                </c:pt>
                <c:pt idx="91">
                  <c:v>925</c:v>
                </c:pt>
                <c:pt idx="92">
                  <c:v>926</c:v>
                </c:pt>
                <c:pt idx="93">
                  <c:v>927</c:v>
                </c:pt>
                <c:pt idx="94">
                  <c:v>928</c:v>
                </c:pt>
                <c:pt idx="95">
                  <c:v>929</c:v>
                </c:pt>
                <c:pt idx="96">
                  <c:v>930</c:v>
                </c:pt>
                <c:pt idx="97">
                  <c:v>931</c:v>
                </c:pt>
                <c:pt idx="98">
                  <c:v>932</c:v>
                </c:pt>
                <c:pt idx="99">
                  <c:v>933</c:v>
                </c:pt>
                <c:pt idx="100">
                  <c:v>934</c:v>
                </c:pt>
                <c:pt idx="101">
                  <c:v>935</c:v>
                </c:pt>
                <c:pt idx="102">
                  <c:v>936</c:v>
                </c:pt>
                <c:pt idx="103">
                  <c:v>937</c:v>
                </c:pt>
                <c:pt idx="104">
                  <c:v>938</c:v>
                </c:pt>
                <c:pt idx="105">
                  <c:v>939</c:v>
                </c:pt>
                <c:pt idx="106">
                  <c:v>940</c:v>
                </c:pt>
                <c:pt idx="107">
                  <c:v>941</c:v>
                </c:pt>
                <c:pt idx="108">
                  <c:v>942</c:v>
                </c:pt>
                <c:pt idx="109">
                  <c:v>943</c:v>
                </c:pt>
                <c:pt idx="110">
                  <c:v>944</c:v>
                </c:pt>
                <c:pt idx="111">
                  <c:v>945</c:v>
                </c:pt>
                <c:pt idx="112">
                  <c:v>946</c:v>
                </c:pt>
                <c:pt idx="113">
                  <c:v>947</c:v>
                </c:pt>
                <c:pt idx="114">
                  <c:v>948</c:v>
                </c:pt>
                <c:pt idx="115">
                  <c:v>949</c:v>
                </c:pt>
                <c:pt idx="116">
                  <c:v>950</c:v>
                </c:pt>
                <c:pt idx="117">
                  <c:v>951</c:v>
                </c:pt>
                <c:pt idx="118">
                  <c:v>952</c:v>
                </c:pt>
                <c:pt idx="119">
                  <c:v>953</c:v>
                </c:pt>
                <c:pt idx="120">
                  <c:v>954</c:v>
                </c:pt>
                <c:pt idx="121">
                  <c:v>955</c:v>
                </c:pt>
                <c:pt idx="122">
                  <c:v>956</c:v>
                </c:pt>
                <c:pt idx="123">
                  <c:v>957</c:v>
                </c:pt>
                <c:pt idx="124">
                  <c:v>958</c:v>
                </c:pt>
                <c:pt idx="125">
                  <c:v>959</c:v>
                </c:pt>
                <c:pt idx="126">
                  <c:v>960</c:v>
                </c:pt>
                <c:pt idx="127">
                  <c:v>961</c:v>
                </c:pt>
                <c:pt idx="128">
                  <c:v>962</c:v>
                </c:pt>
                <c:pt idx="129">
                  <c:v>963</c:v>
                </c:pt>
                <c:pt idx="130">
                  <c:v>964</c:v>
                </c:pt>
                <c:pt idx="131">
                  <c:v>965</c:v>
                </c:pt>
                <c:pt idx="132">
                  <c:v>966</c:v>
                </c:pt>
                <c:pt idx="133">
                  <c:v>967</c:v>
                </c:pt>
                <c:pt idx="134">
                  <c:v>968</c:v>
                </c:pt>
                <c:pt idx="135">
                  <c:v>969</c:v>
                </c:pt>
                <c:pt idx="136">
                  <c:v>970</c:v>
                </c:pt>
                <c:pt idx="137">
                  <c:v>971</c:v>
                </c:pt>
                <c:pt idx="138">
                  <c:v>972</c:v>
                </c:pt>
                <c:pt idx="139">
                  <c:v>973</c:v>
                </c:pt>
                <c:pt idx="140">
                  <c:v>974</c:v>
                </c:pt>
                <c:pt idx="141">
                  <c:v>975</c:v>
                </c:pt>
                <c:pt idx="142">
                  <c:v>976</c:v>
                </c:pt>
                <c:pt idx="143">
                  <c:v>977</c:v>
                </c:pt>
                <c:pt idx="144">
                  <c:v>978</c:v>
                </c:pt>
                <c:pt idx="145">
                  <c:v>979</c:v>
                </c:pt>
                <c:pt idx="146">
                  <c:v>980</c:v>
                </c:pt>
                <c:pt idx="147">
                  <c:v>981</c:v>
                </c:pt>
                <c:pt idx="148">
                  <c:v>982</c:v>
                </c:pt>
                <c:pt idx="149">
                  <c:v>983</c:v>
                </c:pt>
                <c:pt idx="150">
                  <c:v>984</c:v>
                </c:pt>
                <c:pt idx="151">
                  <c:v>985</c:v>
                </c:pt>
                <c:pt idx="152">
                  <c:v>986</c:v>
                </c:pt>
                <c:pt idx="153">
                  <c:v>987</c:v>
                </c:pt>
                <c:pt idx="154">
                  <c:v>988</c:v>
                </c:pt>
                <c:pt idx="155">
                  <c:v>989</c:v>
                </c:pt>
                <c:pt idx="156">
                  <c:v>990</c:v>
                </c:pt>
                <c:pt idx="157">
                  <c:v>991</c:v>
                </c:pt>
                <c:pt idx="158">
                  <c:v>992</c:v>
                </c:pt>
                <c:pt idx="159">
                  <c:v>993</c:v>
                </c:pt>
                <c:pt idx="160">
                  <c:v>994</c:v>
                </c:pt>
                <c:pt idx="161">
                  <c:v>995</c:v>
                </c:pt>
                <c:pt idx="162">
                  <c:v>996</c:v>
                </c:pt>
                <c:pt idx="163">
                  <c:v>997</c:v>
                </c:pt>
                <c:pt idx="164">
                  <c:v>998</c:v>
                </c:pt>
                <c:pt idx="165">
                  <c:v>999</c:v>
                </c:pt>
                <c:pt idx="166">
                  <c:v>1000</c:v>
                </c:pt>
                <c:pt idx="167">
                  <c:v>1001</c:v>
                </c:pt>
                <c:pt idx="168">
                  <c:v>1002</c:v>
                </c:pt>
                <c:pt idx="169">
                  <c:v>1003</c:v>
                </c:pt>
                <c:pt idx="170">
                  <c:v>1004</c:v>
                </c:pt>
                <c:pt idx="171">
                  <c:v>1005</c:v>
                </c:pt>
                <c:pt idx="172">
                  <c:v>1006</c:v>
                </c:pt>
                <c:pt idx="173">
                  <c:v>1007</c:v>
                </c:pt>
                <c:pt idx="174">
                  <c:v>1008</c:v>
                </c:pt>
                <c:pt idx="175">
                  <c:v>1009</c:v>
                </c:pt>
                <c:pt idx="176">
                  <c:v>1010</c:v>
                </c:pt>
                <c:pt idx="177">
                  <c:v>1011</c:v>
                </c:pt>
                <c:pt idx="178">
                  <c:v>1012</c:v>
                </c:pt>
                <c:pt idx="179">
                  <c:v>1013</c:v>
                </c:pt>
                <c:pt idx="180">
                  <c:v>1014</c:v>
                </c:pt>
                <c:pt idx="181">
                  <c:v>1015</c:v>
                </c:pt>
                <c:pt idx="182">
                  <c:v>1016</c:v>
                </c:pt>
                <c:pt idx="183">
                  <c:v>1017</c:v>
                </c:pt>
                <c:pt idx="184">
                  <c:v>1018</c:v>
                </c:pt>
                <c:pt idx="185">
                  <c:v>1019</c:v>
                </c:pt>
                <c:pt idx="186">
                  <c:v>1020</c:v>
                </c:pt>
                <c:pt idx="187">
                  <c:v>1021</c:v>
                </c:pt>
                <c:pt idx="188">
                  <c:v>1022</c:v>
                </c:pt>
                <c:pt idx="189">
                  <c:v>1023</c:v>
                </c:pt>
                <c:pt idx="190">
                  <c:v>1024</c:v>
                </c:pt>
                <c:pt idx="191">
                  <c:v>1025</c:v>
                </c:pt>
                <c:pt idx="192">
                  <c:v>1026</c:v>
                </c:pt>
                <c:pt idx="193">
                  <c:v>1027</c:v>
                </c:pt>
                <c:pt idx="194">
                  <c:v>1028</c:v>
                </c:pt>
                <c:pt idx="195">
                  <c:v>1029</c:v>
                </c:pt>
                <c:pt idx="196">
                  <c:v>1030</c:v>
                </c:pt>
                <c:pt idx="197">
                  <c:v>1031</c:v>
                </c:pt>
                <c:pt idx="198">
                  <c:v>1032</c:v>
                </c:pt>
                <c:pt idx="199">
                  <c:v>1033</c:v>
                </c:pt>
                <c:pt idx="200">
                  <c:v>1034</c:v>
                </c:pt>
                <c:pt idx="201">
                  <c:v>1035</c:v>
                </c:pt>
                <c:pt idx="202">
                  <c:v>1036</c:v>
                </c:pt>
                <c:pt idx="203">
                  <c:v>1037</c:v>
                </c:pt>
                <c:pt idx="204">
                  <c:v>1038</c:v>
                </c:pt>
                <c:pt idx="205">
                  <c:v>1039</c:v>
                </c:pt>
                <c:pt idx="206">
                  <c:v>1040</c:v>
                </c:pt>
                <c:pt idx="207">
                  <c:v>1041</c:v>
                </c:pt>
                <c:pt idx="208">
                  <c:v>1042</c:v>
                </c:pt>
                <c:pt idx="209">
                  <c:v>1043</c:v>
                </c:pt>
                <c:pt idx="210">
                  <c:v>1044</c:v>
                </c:pt>
                <c:pt idx="211">
                  <c:v>1045</c:v>
                </c:pt>
                <c:pt idx="212">
                  <c:v>1046</c:v>
                </c:pt>
                <c:pt idx="213">
                  <c:v>1047</c:v>
                </c:pt>
                <c:pt idx="214">
                  <c:v>1048</c:v>
                </c:pt>
                <c:pt idx="215">
                  <c:v>1049</c:v>
                </c:pt>
                <c:pt idx="216">
                  <c:v>1050</c:v>
                </c:pt>
                <c:pt idx="217">
                  <c:v>1051</c:v>
                </c:pt>
                <c:pt idx="218">
                  <c:v>1052</c:v>
                </c:pt>
                <c:pt idx="219">
                  <c:v>1053</c:v>
                </c:pt>
                <c:pt idx="220">
                  <c:v>1054</c:v>
                </c:pt>
                <c:pt idx="221">
                  <c:v>1055</c:v>
                </c:pt>
                <c:pt idx="222">
                  <c:v>1056</c:v>
                </c:pt>
                <c:pt idx="223">
                  <c:v>1057</c:v>
                </c:pt>
                <c:pt idx="224">
                  <c:v>1058</c:v>
                </c:pt>
                <c:pt idx="225">
                  <c:v>1059</c:v>
                </c:pt>
                <c:pt idx="226">
                  <c:v>1060</c:v>
                </c:pt>
                <c:pt idx="227">
                  <c:v>1061</c:v>
                </c:pt>
                <c:pt idx="228">
                  <c:v>1062</c:v>
                </c:pt>
                <c:pt idx="229">
                  <c:v>1063</c:v>
                </c:pt>
                <c:pt idx="230">
                  <c:v>1064</c:v>
                </c:pt>
                <c:pt idx="231">
                  <c:v>1065</c:v>
                </c:pt>
                <c:pt idx="232">
                  <c:v>1066</c:v>
                </c:pt>
                <c:pt idx="233">
                  <c:v>1067</c:v>
                </c:pt>
                <c:pt idx="234">
                  <c:v>1068</c:v>
                </c:pt>
                <c:pt idx="235">
                  <c:v>1069</c:v>
                </c:pt>
                <c:pt idx="236">
                  <c:v>1070</c:v>
                </c:pt>
                <c:pt idx="237">
                  <c:v>1071</c:v>
                </c:pt>
                <c:pt idx="238">
                  <c:v>1072</c:v>
                </c:pt>
                <c:pt idx="239">
                  <c:v>1073</c:v>
                </c:pt>
                <c:pt idx="240">
                  <c:v>1074</c:v>
                </c:pt>
                <c:pt idx="241">
                  <c:v>1075</c:v>
                </c:pt>
                <c:pt idx="242">
                  <c:v>1076</c:v>
                </c:pt>
                <c:pt idx="243">
                  <c:v>1077</c:v>
                </c:pt>
                <c:pt idx="244">
                  <c:v>1078</c:v>
                </c:pt>
                <c:pt idx="245">
                  <c:v>1079</c:v>
                </c:pt>
                <c:pt idx="246">
                  <c:v>1080</c:v>
                </c:pt>
                <c:pt idx="247">
                  <c:v>1081</c:v>
                </c:pt>
                <c:pt idx="248">
                  <c:v>1082</c:v>
                </c:pt>
                <c:pt idx="249">
                  <c:v>1083</c:v>
                </c:pt>
                <c:pt idx="250">
                  <c:v>1084</c:v>
                </c:pt>
                <c:pt idx="251">
                  <c:v>1085</c:v>
                </c:pt>
                <c:pt idx="252">
                  <c:v>1086</c:v>
                </c:pt>
                <c:pt idx="253">
                  <c:v>1087</c:v>
                </c:pt>
                <c:pt idx="254">
                  <c:v>1088</c:v>
                </c:pt>
                <c:pt idx="255">
                  <c:v>1089</c:v>
                </c:pt>
                <c:pt idx="256">
                  <c:v>1090</c:v>
                </c:pt>
                <c:pt idx="257">
                  <c:v>1091</c:v>
                </c:pt>
                <c:pt idx="258">
                  <c:v>1092</c:v>
                </c:pt>
                <c:pt idx="259">
                  <c:v>1093</c:v>
                </c:pt>
                <c:pt idx="260">
                  <c:v>1094</c:v>
                </c:pt>
                <c:pt idx="261">
                  <c:v>1095</c:v>
                </c:pt>
                <c:pt idx="262">
                  <c:v>1096</c:v>
                </c:pt>
                <c:pt idx="263">
                  <c:v>1097</c:v>
                </c:pt>
                <c:pt idx="264">
                  <c:v>1098</c:v>
                </c:pt>
                <c:pt idx="265">
                  <c:v>1099</c:v>
                </c:pt>
                <c:pt idx="266">
                  <c:v>1100</c:v>
                </c:pt>
                <c:pt idx="267">
                  <c:v>1101</c:v>
                </c:pt>
                <c:pt idx="268">
                  <c:v>1102</c:v>
                </c:pt>
                <c:pt idx="269">
                  <c:v>1103</c:v>
                </c:pt>
                <c:pt idx="270">
                  <c:v>1104</c:v>
                </c:pt>
                <c:pt idx="271">
                  <c:v>1105</c:v>
                </c:pt>
                <c:pt idx="272">
                  <c:v>1106</c:v>
                </c:pt>
                <c:pt idx="273">
                  <c:v>1107</c:v>
                </c:pt>
                <c:pt idx="274">
                  <c:v>1108</c:v>
                </c:pt>
                <c:pt idx="275">
                  <c:v>1109</c:v>
                </c:pt>
                <c:pt idx="276">
                  <c:v>1110</c:v>
                </c:pt>
                <c:pt idx="277">
                  <c:v>1111</c:v>
                </c:pt>
                <c:pt idx="278">
                  <c:v>1112</c:v>
                </c:pt>
                <c:pt idx="279">
                  <c:v>1113</c:v>
                </c:pt>
              </c:numCache>
            </c:numRef>
          </c:xVal>
          <c:yVal>
            <c:numRef>
              <c:f>Graph!$E$836:$E$1113</c:f>
              <c:numCache>
                <c:formatCode>General</c:formatCode>
                <c:ptCount val="278"/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BE-47B2-BDD4-4FF23641D735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Graph!$A$835:$A$1114</c:f>
              <c:numCache>
                <c:formatCode>General</c:formatCode>
                <c:ptCount val="280"/>
                <c:pt idx="0">
                  <c:v>834</c:v>
                </c:pt>
                <c:pt idx="1">
                  <c:v>835</c:v>
                </c:pt>
                <c:pt idx="2">
                  <c:v>836</c:v>
                </c:pt>
                <c:pt idx="3">
                  <c:v>837</c:v>
                </c:pt>
                <c:pt idx="4">
                  <c:v>838</c:v>
                </c:pt>
                <c:pt idx="5">
                  <c:v>839</c:v>
                </c:pt>
                <c:pt idx="6">
                  <c:v>840</c:v>
                </c:pt>
                <c:pt idx="7">
                  <c:v>841</c:v>
                </c:pt>
                <c:pt idx="8">
                  <c:v>842</c:v>
                </c:pt>
                <c:pt idx="9">
                  <c:v>843</c:v>
                </c:pt>
                <c:pt idx="10">
                  <c:v>844</c:v>
                </c:pt>
                <c:pt idx="11">
                  <c:v>845</c:v>
                </c:pt>
                <c:pt idx="12">
                  <c:v>846</c:v>
                </c:pt>
                <c:pt idx="13">
                  <c:v>847</c:v>
                </c:pt>
                <c:pt idx="14">
                  <c:v>848</c:v>
                </c:pt>
                <c:pt idx="15">
                  <c:v>849</c:v>
                </c:pt>
                <c:pt idx="16">
                  <c:v>850</c:v>
                </c:pt>
                <c:pt idx="17">
                  <c:v>851</c:v>
                </c:pt>
                <c:pt idx="18">
                  <c:v>852</c:v>
                </c:pt>
                <c:pt idx="19">
                  <c:v>853</c:v>
                </c:pt>
                <c:pt idx="20">
                  <c:v>854</c:v>
                </c:pt>
                <c:pt idx="21">
                  <c:v>855</c:v>
                </c:pt>
                <c:pt idx="22">
                  <c:v>856</c:v>
                </c:pt>
                <c:pt idx="23">
                  <c:v>857</c:v>
                </c:pt>
                <c:pt idx="24">
                  <c:v>858</c:v>
                </c:pt>
                <c:pt idx="25">
                  <c:v>859</c:v>
                </c:pt>
                <c:pt idx="26">
                  <c:v>860</c:v>
                </c:pt>
                <c:pt idx="27">
                  <c:v>861</c:v>
                </c:pt>
                <c:pt idx="28">
                  <c:v>862</c:v>
                </c:pt>
                <c:pt idx="29">
                  <c:v>863</c:v>
                </c:pt>
                <c:pt idx="30">
                  <c:v>864</c:v>
                </c:pt>
                <c:pt idx="31">
                  <c:v>865</c:v>
                </c:pt>
                <c:pt idx="32">
                  <c:v>866</c:v>
                </c:pt>
                <c:pt idx="33">
                  <c:v>867</c:v>
                </c:pt>
                <c:pt idx="34">
                  <c:v>868</c:v>
                </c:pt>
                <c:pt idx="35">
                  <c:v>869</c:v>
                </c:pt>
                <c:pt idx="36">
                  <c:v>870</c:v>
                </c:pt>
                <c:pt idx="37">
                  <c:v>871</c:v>
                </c:pt>
                <c:pt idx="38">
                  <c:v>872</c:v>
                </c:pt>
                <c:pt idx="39">
                  <c:v>873</c:v>
                </c:pt>
                <c:pt idx="40">
                  <c:v>874</c:v>
                </c:pt>
                <c:pt idx="41">
                  <c:v>875</c:v>
                </c:pt>
                <c:pt idx="42">
                  <c:v>876</c:v>
                </c:pt>
                <c:pt idx="43">
                  <c:v>877</c:v>
                </c:pt>
                <c:pt idx="44">
                  <c:v>878</c:v>
                </c:pt>
                <c:pt idx="45">
                  <c:v>879</c:v>
                </c:pt>
                <c:pt idx="46">
                  <c:v>880</c:v>
                </c:pt>
                <c:pt idx="47">
                  <c:v>881</c:v>
                </c:pt>
                <c:pt idx="48">
                  <c:v>882</c:v>
                </c:pt>
                <c:pt idx="49">
                  <c:v>883</c:v>
                </c:pt>
                <c:pt idx="50">
                  <c:v>884</c:v>
                </c:pt>
                <c:pt idx="51">
                  <c:v>885</c:v>
                </c:pt>
                <c:pt idx="52">
                  <c:v>886</c:v>
                </c:pt>
                <c:pt idx="53">
                  <c:v>887</c:v>
                </c:pt>
                <c:pt idx="54">
                  <c:v>888</c:v>
                </c:pt>
                <c:pt idx="55">
                  <c:v>889</c:v>
                </c:pt>
                <c:pt idx="56">
                  <c:v>890</c:v>
                </c:pt>
                <c:pt idx="57">
                  <c:v>891</c:v>
                </c:pt>
                <c:pt idx="58">
                  <c:v>892</c:v>
                </c:pt>
                <c:pt idx="59">
                  <c:v>893</c:v>
                </c:pt>
                <c:pt idx="60">
                  <c:v>894</c:v>
                </c:pt>
                <c:pt idx="61">
                  <c:v>895</c:v>
                </c:pt>
                <c:pt idx="62">
                  <c:v>896</c:v>
                </c:pt>
                <c:pt idx="63">
                  <c:v>897</c:v>
                </c:pt>
                <c:pt idx="64">
                  <c:v>898</c:v>
                </c:pt>
                <c:pt idx="65">
                  <c:v>899</c:v>
                </c:pt>
                <c:pt idx="66">
                  <c:v>900</c:v>
                </c:pt>
                <c:pt idx="67">
                  <c:v>901</c:v>
                </c:pt>
                <c:pt idx="68">
                  <c:v>902</c:v>
                </c:pt>
                <c:pt idx="69">
                  <c:v>903</c:v>
                </c:pt>
                <c:pt idx="70">
                  <c:v>904</c:v>
                </c:pt>
                <c:pt idx="71">
                  <c:v>905</c:v>
                </c:pt>
                <c:pt idx="72">
                  <c:v>906</c:v>
                </c:pt>
                <c:pt idx="73">
                  <c:v>907</c:v>
                </c:pt>
                <c:pt idx="74">
                  <c:v>908</c:v>
                </c:pt>
                <c:pt idx="75">
                  <c:v>909</c:v>
                </c:pt>
                <c:pt idx="76">
                  <c:v>910</c:v>
                </c:pt>
                <c:pt idx="77">
                  <c:v>911</c:v>
                </c:pt>
                <c:pt idx="78">
                  <c:v>912</c:v>
                </c:pt>
                <c:pt idx="79">
                  <c:v>913</c:v>
                </c:pt>
                <c:pt idx="80">
                  <c:v>914</c:v>
                </c:pt>
                <c:pt idx="81">
                  <c:v>915</c:v>
                </c:pt>
                <c:pt idx="82">
                  <c:v>916</c:v>
                </c:pt>
                <c:pt idx="83">
                  <c:v>917</c:v>
                </c:pt>
                <c:pt idx="84">
                  <c:v>918</c:v>
                </c:pt>
                <c:pt idx="85">
                  <c:v>919</c:v>
                </c:pt>
                <c:pt idx="86">
                  <c:v>920</c:v>
                </c:pt>
                <c:pt idx="87">
                  <c:v>921</c:v>
                </c:pt>
                <c:pt idx="88">
                  <c:v>922</c:v>
                </c:pt>
                <c:pt idx="89">
                  <c:v>923</c:v>
                </c:pt>
                <c:pt idx="90">
                  <c:v>924</c:v>
                </c:pt>
                <c:pt idx="91">
                  <c:v>925</c:v>
                </c:pt>
                <c:pt idx="92">
                  <c:v>926</c:v>
                </c:pt>
                <c:pt idx="93">
                  <c:v>927</c:v>
                </c:pt>
                <c:pt idx="94">
                  <c:v>928</c:v>
                </c:pt>
                <c:pt idx="95">
                  <c:v>929</c:v>
                </c:pt>
                <c:pt idx="96">
                  <c:v>930</c:v>
                </c:pt>
                <c:pt idx="97">
                  <c:v>931</c:v>
                </c:pt>
                <c:pt idx="98">
                  <c:v>932</c:v>
                </c:pt>
                <c:pt idx="99">
                  <c:v>933</c:v>
                </c:pt>
                <c:pt idx="100">
                  <c:v>934</c:v>
                </c:pt>
                <c:pt idx="101">
                  <c:v>935</c:v>
                </c:pt>
                <c:pt idx="102">
                  <c:v>936</c:v>
                </c:pt>
                <c:pt idx="103">
                  <c:v>937</c:v>
                </c:pt>
                <c:pt idx="104">
                  <c:v>938</c:v>
                </c:pt>
                <c:pt idx="105">
                  <c:v>939</c:v>
                </c:pt>
                <c:pt idx="106">
                  <c:v>940</c:v>
                </c:pt>
                <c:pt idx="107">
                  <c:v>941</c:v>
                </c:pt>
                <c:pt idx="108">
                  <c:v>942</c:v>
                </c:pt>
                <c:pt idx="109">
                  <c:v>943</c:v>
                </c:pt>
                <c:pt idx="110">
                  <c:v>944</c:v>
                </c:pt>
                <c:pt idx="111">
                  <c:v>945</c:v>
                </c:pt>
                <c:pt idx="112">
                  <c:v>946</c:v>
                </c:pt>
                <c:pt idx="113">
                  <c:v>947</c:v>
                </c:pt>
                <c:pt idx="114">
                  <c:v>948</c:v>
                </c:pt>
                <c:pt idx="115">
                  <c:v>949</c:v>
                </c:pt>
                <c:pt idx="116">
                  <c:v>950</c:v>
                </c:pt>
                <c:pt idx="117">
                  <c:v>951</c:v>
                </c:pt>
                <c:pt idx="118">
                  <c:v>952</c:v>
                </c:pt>
                <c:pt idx="119">
                  <c:v>953</c:v>
                </c:pt>
                <c:pt idx="120">
                  <c:v>954</c:v>
                </c:pt>
                <c:pt idx="121">
                  <c:v>955</c:v>
                </c:pt>
                <c:pt idx="122">
                  <c:v>956</c:v>
                </c:pt>
                <c:pt idx="123">
                  <c:v>957</c:v>
                </c:pt>
                <c:pt idx="124">
                  <c:v>958</c:v>
                </c:pt>
                <c:pt idx="125">
                  <c:v>959</c:v>
                </c:pt>
                <c:pt idx="126">
                  <c:v>960</c:v>
                </c:pt>
                <c:pt idx="127">
                  <c:v>961</c:v>
                </c:pt>
                <c:pt idx="128">
                  <c:v>962</c:v>
                </c:pt>
                <c:pt idx="129">
                  <c:v>963</c:v>
                </c:pt>
                <c:pt idx="130">
                  <c:v>964</c:v>
                </c:pt>
                <c:pt idx="131">
                  <c:v>965</c:v>
                </c:pt>
                <c:pt idx="132">
                  <c:v>966</c:v>
                </c:pt>
                <c:pt idx="133">
                  <c:v>967</c:v>
                </c:pt>
                <c:pt idx="134">
                  <c:v>968</c:v>
                </c:pt>
                <c:pt idx="135">
                  <c:v>969</c:v>
                </c:pt>
                <c:pt idx="136">
                  <c:v>970</c:v>
                </c:pt>
                <c:pt idx="137">
                  <c:v>971</c:v>
                </c:pt>
                <c:pt idx="138">
                  <c:v>972</c:v>
                </c:pt>
                <c:pt idx="139">
                  <c:v>973</c:v>
                </c:pt>
                <c:pt idx="140">
                  <c:v>974</c:v>
                </c:pt>
                <c:pt idx="141">
                  <c:v>975</c:v>
                </c:pt>
                <c:pt idx="142">
                  <c:v>976</c:v>
                </c:pt>
                <c:pt idx="143">
                  <c:v>977</c:v>
                </c:pt>
                <c:pt idx="144">
                  <c:v>978</c:v>
                </c:pt>
                <c:pt idx="145">
                  <c:v>979</c:v>
                </c:pt>
                <c:pt idx="146">
                  <c:v>980</c:v>
                </c:pt>
                <c:pt idx="147">
                  <c:v>981</c:v>
                </c:pt>
                <c:pt idx="148">
                  <c:v>982</c:v>
                </c:pt>
                <c:pt idx="149">
                  <c:v>983</c:v>
                </c:pt>
                <c:pt idx="150">
                  <c:v>984</c:v>
                </c:pt>
                <c:pt idx="151">
                  <c:v>985</c:v>
                </c:pt>
                <c:pt idx="152">
                  <c:v>986</c:v>
                </c:pt>
                <c:pt idx="153">
                  <c:v>987</c:v>
                </c:pt>
                <c:pt idx="154">
                  <c:v>988</c:v>
                </c:pt>
                <c:pt idx="155">
                  <c:v>989</c:v>
                </c:pt>
                <c:pt idx="156">
                  <c:v>990</c:v>
                </c:pt>
                <c:pt idx="157">
                  <c:v>991</c:v>
                </c:pt>
                <c:pt idx="158">
                  <c:v>992</c:v>
                </c:pt>
                <c:pt idx="159">
                  <c:v>993</c:v>
                </c:pt>
                <c:pt idx="160">
                  <c:v>994</c:v>
                </c:pt>
                <c:pt idx="161">
                  <c:v>995</c:v>
                </c:pt>
                <c:pt idx="162">
                  <c:v>996</c:v>
                </c:pt>
                <c:pt idx="163">
                  <c:v>997</c:v>
                </c:pt>
                <c:pt idx="164">
                  <c:v>998</c:v>
                </c:pt>
                <c:pt idx="165">
                  <c:v>999</c:v>
                </c:pt>
                <c:pt idx="166">
                  <c:v>1000</c:v>
                </c:pt>
                <c:pt idx="167">
                  <c:v>1001</c:v>
                </c:pt>
                <c:pt idx="168">
                  <c:v>1002</c:v>
                </c:pt>
                <c:pt idx="169">
                  <c:v>1003</c:v>
                </c:pt>
                <c:pt idx="170">
                  <c:v>1004</c:v>
                </c:pt>
                <c:pt idx="171">
                  <c:v>1005</c:v>
                </c:pt>
                <c:pt idx="172">
                  <c:v>1006</c:v>
                </c:pt>
                <c:pt idx="173">
                  <c:v>1007</c:v>
                </c:pt>
                <c:pt idx="174">
                  <c:v>1008</c:v>
                </c:pt>
                <c:pt idx="175">
                  <c:v>1009</c:v>
                </c:pt>
                <c:pt idx="176">
                  <c:v>1010</c:v>
                </c:pt>
                <c:pt idx="177">
                  <c:v>1011</c:v>
                </c:pt>
                <c:pt idx="178">
                  <c:v>1012</c:v>
                </c:pt>
                <c:pt idx="179">
                  <c:v>1013</c:v>
                </c:pt>
                <c:pt idx="180">
                  <c:v>1014</c:v>
                </c:pt>
                <c:pt idx="181">
                  <c:v>1015</c:v>
                </c:pt>
                <c:pt idx="182">
                  <c:v>1016</c:v>
                </c:pt>
                <c:pt idx="183">
                  <c:v>1017</c:v>
                </c:pt>
                <c:pt idx="184">
                  <c:v>1018</c:v>
                </c:pt>
                <c:pt idx="185">
                  <c:v>1019</c:v>
                </c:pt>
                <c:pt idx="186">
                  <c:v>1020</c:v>
                </c:pt>
                <c:pt idx="187">
                  <c:v>1021</c:v>
                </c:pt>
                <c:pt idx="188">
                  <c:v>1022</c:v>
                </c:pt>
                <c:pt idx="189">
                  <c:v>1023</c:v>
                </c:pt>
                <c:pt idx="190">
                  <c:v>1024</c:v>
                </c:pt>
                <c:pt idx="191">
                  <c:v>1025</c:v>
                </c:pt>
                <c:pt idx="192">
                  <c:v>1026</c:v>
                </c:pt>
                <c:pt idx="193">
                  <c:v>1027</c:v>
                </c:pt>
                <c:pt idx="194">
                  <c:v>1028</c:v>
                </c:pt>
                <c:pt idx="195">
                  <c:v>1029</c:v>
                </c:pt>
                <c:pt idx="196">
                  <c:v>1030</c:v>
                </c:pt>
                <c:pt idx="197">
                  <c:v>1031</c:v>
                </c:pt>
                <c:pt idx="198">
                  <c:v>1032</c:v>
                </c:pt>
                <c:pt idx="199">
                  <c:v>1033</c:v>
                </c:pt>
                <c:pt idx="200">
                  <c:v>1034</c:v>
                </c:pt>
                <c:pt idx="201">
                  <c:v>1035</c:v>
                </c:pt>
                <c:pt idx="202">
                  <c:v>1036</c:v>
                </c:pt>
                <c:pt idx="203">
                  <c:v>1037</c:v>
                </c:pt>
                <c:pt idx="204">
                  <c:v>1038</c:v>
                </c:pt>
                <c:pt idx="205">
                  <c:v>1039</c:v>
                </c:pt>
                <c:pt idx="206">
                  <c:v>1040</c:v>
                </c:pt>
                <c:pt idx="207">
                  <c:v>1041</c:v>
                </c:pt>
                <c:pt idx="208">
                  <c:v>1042</c:v>
                </c:pt>
                <c:pt idx="209">
                  <c:v>1043</c:v>
                </c:pt>
                <c:pt idx="210">
                  <c:v>1044</c:v>
                </c:pt>
                <c:pt idx="211">
                  <c:v>1045</c:v>
                </c:pt>
                <c:pt idx="212">
                  <c:v>1046</c:v>
                </c:pt>
                <c:pt idx="213">
                  <c:v>1047</c:v>
                </c:pt>
                <c:pt idx="214">
                  <c:v>1048</c:v>
                </c:pt>
                <c:pt idx="215">
                  <c:v>1049</c:v>
                </c:pt>
                <c:pt idx="216">
                  <c:v>1050</c:v>
                </c:pt>
                <c:pt idx="217">
                  <c:v>1051</c:v>
                </c:pt>
                <c:pt idx="218">
                  <c:v>1052</c:v>
                </c:pt>
                <c:pt idx="219">
                  <c:v>1053</c:v>
                </c:pt>
                <c:pt idx="220">
                  <c:v>1054</c:v>
                </c:pt>
                <c:pt idx="221">
                  <c:v>1055</c:v>
                </c:pt>
                <c:pt idx="222">
                  <c:v>1056</c:v>
                </c:pt>
                <c:pt idx="223">
                  <c:v>1057</c:v>
                </c:pt>
                <c:pt idx="224">
                  <c:v>1058</c:v>
                </c:pt>
                <c:pt idx="225">
                  <c:v>1059</c:v>
                </c:pt>
                <c:pt idx="226">
                  <c:v>1060</c:v>
                </c:pt>
                <c:pt idx="227">
                  <c:v>1061</c:v>
                </c:pt>
                <c:pt idx="228">
                  <c:v>1062</c:v>
                </c:pt>
                <c:pt idx="229">
                  <c:v>1063</c:v>
                </c:pt>
                <c:pt idx="230">
                  <c:v>1064</c:v>
                </c:pt>
                <c:pt idx="231">
                  <c:v>1065</c:v>
                </c:pt>
                <c:pt idx="232">
                  <c:v>1066</c:v>
                </c:pt>
                <c:pt idx="233">
                  <c:v>1067</c:v>
                </c:pt>
                <c:pt idx="234">
                  <c:v>1068</c:v>
                </c:pt>
                <c:pt idx="235">
                  <c:v>1069</c:v>
                </c:pt>
                <c:pt idx="236">
                  <c:v>1070</c:v>
                </c:pt>
                <c:pt idx="237">
                  <c:v>1071</c:v>
                </c:pt>
                <c:pt idx="238">
                  <c:v>1072</c:v>
                </c:pt>
                <c:pt idx="239">
                  <c:v>1073</c:v>
                </c:pt>
                <c:pt idx="240">
                  <c:v>1074</c:v>
                </c:pt>
                <c:pt idx="241">
                  <c:v>1075</c:v>
                </c:pt>
                <c:pt idx="242">
                  <c:v>1076</c:v>
                </c:pt>
                <c:pt idx="243">
                  <c:v>1077</c:v>
                </c:pt>
                <c:pt idx="244">
                  <c:v>1078</c:v>
                </c:pt>
                <c:pt idx="245">
                  <c:v>1079</c:v>
                </c:pt>
                <c:pt idx="246">
                  <c:v>1080</c:v>
                </c:pt>
                <c:pt idx="247">
                  <c:v>1081</c:v>
                </c:pt>
                <c:pt idx="248">
                  <c:v>1082</c:v>
                </c:pt>
                <c:pt idx="249">
                  <c:v>1083</c:v>
                </c:pt>
                <c:pt idx="250">
                  <c:v>1084</c:v>
                </c:pt>
                <c:pt idx="251">
                  <c:v>1085</c:v>
                </c:pt>
                <c:pt idx="252">
                  <c:v>1086</c:v>
                </c:pt>
                <c:pt idx="253">
                  <c:v>1087</c:v>
                </c:pt>
                <c:pt idx="254">
                  <c:v>1088</c:v>
                </c:pt>
                <c:pt idx="255">
                  <c:v>1089</c:v>
                </c:pt>
                <c:pt idx="256">
                  <c:v>1090</c:v>
                </c:pt>
                <c:pt idx="257">
                  <c:v>1091</c:v>
                </c:pt>
                <c:pt idx="258">
                  <c:v>1092</c:v>
                </c:pt>
                <c:pt idx="259">
                  <c:v>1093</c:v>
                </c:pt>
                <c:pt idx="260">
                  <c:v>1094</c:v>
                </c:pt>
                <c:pt idx="261">
                  <c:v>1095</c:v>
                </c:pt>
                <c:pt idx="262">
                  <c:v>1096</c:v>
                </c:pt>
                <c:pt idx="263">
                  <c:v>1097</c:v>
                </c:pt>
                <c:pt idx="264">
                  <c:v>1098</c:v>
                </c:pt>
                <c:pt idx="265">
                  <c:v>1099</c:v>
                </c:pt>
                <c:pt idx="266">
                  <c:v>1100</c:v>
                </c:pt>
                <c:pt idx="267">
                  <c:v>1101</c:v>
                </c:pt>
                <c:pt idx="268">
                  <c:v>1102</c:v>
                </c:pt>
                <c:pt idx="269">
                  <c:v>1103</c:v>
                </c:pt>
                <c:pt idx="270">
                  <c:v>1104</c:v>
                </c:pt>
                <c:pt idx="271">
                  <c:v>1105</c:v>
                </c:pt>
                <c:pt idx="272">
                  <c:v>1106</c:v>
                </c:pt>
                <c:pt idx="273">
                  <c:v>1107</c:v>
                </c:pt>
                <c:pt idx="274">
                  <c:v>1108</c:v>
                </c:pt>
                <c:pt idx="275">
                  <c:v>1109</c:v>
                </c:pt>
                <c:pt idx="276">
                  <c:v>1110</c:v>
                </c:pt>
                <c:pt idx="277">
                  <c:v>1111</c:v>
                </c:pt>
                <c:pt idx="278">
                  <c:v>1112</c:v>
                </c:pt>
                <c:pt idx="279">
                  <c:v>1113</c:v>
                </c:pt>
              </c:numCache>
            </c:numRef>
          </c:xVal>
          <c:yVal>
            <c:numRef>
              <c:f>Graph!$G$836:$G$1113</c:f>
              <c:numCache>
                <c:formatCode>General</c:formatCode>
                <c:ptCount val="27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DBE-47B2-BDD4-4FF23641D735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Graph!$A$835:$A$1114</c:f>
              <c:numCache>
                <c:formatCode>General</c:formatCode>
                <c:ptCount val="280"/>
                <c:pt idx="0">
                  <c:v>834</c:v>
                </c:pt>
                <c:pt idx="1">
                  <c:v>835</c:v>
                </c:pt>
                <c:pt idx="2">
                  <c:v>836</c:v>
                </c:pt>
                <c:pt idx="3">
                  <c:v>837</c:v>
                </c:pt>
                <c:pt idx="4">
                  <c:v>838</c:v>
                </c:pt>
                <c:pt idx="5">
                  <c:v>839</c:v>
                </c:pt>
                <c:pt idx="6">
                  <c:v>840</c:v>
                </c:pt>
                <c:pt idx="7">
                  <c:v>841</c:v>
                </c:pt>
                <c:pt idx="8">
                  <c:v>842</c:v>
                </c:pt>
                <c:pt idx="9">
                  <c:v>843</c:v>
                </c:pt>
                <c:pt idx="10">
                  <c:v>844</c:v>
                </c:pt>
                <c:pt idx="11">
                  <c:v>845</c:v>
                </c:pt>
                <c:pt idx="12">
                  <c:v>846</c:v>
                </c:pt>
                <c:pt idx="13">
                  <c:v>847</c:v>
                </c:pt>
                <c:pt idx="14">
                  <c:v>848</c:v>
                </c:pt>
                <c:pt idx="15">
                  <c:v>849</c:v>
                </c:pt>
                <c:pt idx="16">
                  <c:v>850</c:v>
                </c:pt>
                <c:pt idx="17">
                  <c:v>851</c:v>
                </c:pt>
                <c:pt idx="18">
                  <c:v>852</c:v>
                </c:pt>
                <c:pt idx="19">
                  <c:v>853</c:v>
                </c:pt>
                <c:pt idx="20">
                  <c:v>854</c:v>
                </c:pt>
                <c:pt idx="21">
                  <c:v>855</c:v>
                </c:pt>
                <c:pt idx="22">
                  <c:v>856</c:v>
                </c:pt>
                <c:pt idx="23">
                  <c:v>857</c:v>
                </c:pt>
                <c:pt idx="24">
                  <c:v>858</c:v>
                </c:pt>
                <c:pt idx="25">
                  <c:v>859</c:v>
                </c:pt>
                <c:pt idx="26">
                  <c:v>860</c:v>
                </c:pt>
                <c:pt idx="27">
                  <c:v>861</c:v>
                </c:pt>
                <c:pt idx="28">
                  <c:v>862</c:v>
                </c:pt>
                <c:pt idx="29">
                  <c:v>863</c:v>
                </c:pt>
                <c:pt idx="30">
                  <c:v>864</c:v>
                </c:pt>
                <c:pt idx="31">
                  <c:v>865</c:v>
                </c:pt>
                <c:pt idx="32">
                  <c:v>866</c:v>
                </c:pt>
                <c:pt idx="33">
                  <c:v>867</c:v>
                </c:pt>
                <c:pt idx="34">
                  <c:v>868</c:v>
                </c:pt>
                <c:pt idx="35">
                  <c:v>869</c:v>
                </c:pt>
                <c:pt idx="36">
                  <c:v>870</c:v>
                </c:pt>
                <c:pt idx="37">
                  <c:v>871</c:v>
                </c:pt>
                <c:pt idx="38">
                  <c:v>872</c:v>
                </c:pt>
                <c:pt idx="39">
                  <c:v>873</c:v>
                </c:pt>
                <c:pt idx="40">
                  <c:v>874</c:v>
                </c:pt>
                <c:pt idx="41">
                  <c:v>875</c:v>
                </c:pt>
                <c:pt idx="42">
                  <c:v>876</c:v>
                </c:pt>
                <c:pt idx="43">
                  <c:v>877</c:v>
                </c:pt>
                <c:pt idx="44">
                  <c:v>878</c:v>
                </c:pt>
                <c:pt idx="45">
                  <c:v>879</c:v>
                </c:pt>
                <c:pt idx="46">
                  <c:v>880</c:v>
                </c:pt>
                <c:pt idx="47">
                  <c:v>881</c:v>
                </c:pt>
                <c:pt idx="48">
                  <c:v>882</c:v>
                </c:pt>
                <c:pt idx="49">
                  <c:v>883</c:v>
                </c:pt>
                <c:pt idx="50">
                  <c:v>884</c:v>
                </c:pt>
                <c:pt idx="51">
                  <c:v>885</c:v>
                </c:pt>
                <c:pt idx="52">
                  <c:v>886</c:v>
                </c:pt>
                <c:pt idx="53">
                  <c:v>887</c:v>
                </c:pt>
                <c:pt idx="54">
                  <c:v>888</c:v>
                </c:pt>
                <c:pt idx="55">
                  <c:v>889</c:v>
                </c:pt>
                <c:pt idx="56">
                  <c:v>890</c:v>
                </c:pt>
                <c:pt idx="57">
                  <c:v>891</c:v>
                </c:pt>
                <c:pt idx="58">
                  <c:v>892</c:v>
                </c:pt>
                <c:pt idx="59">
                  <c:v>893</c:v>
                </c:pt>
                <c:pt idx="60">
                  <c:v>894</c:v>
                </c:pt>
                <c:pt idx="61">
                  <c:v>895</c:v>
                </c:pt>
                <c:pt idx="62">
                  <c:v>896</c:v>
                </c:pt>
                <c:pt idx="63">
                  <c:v>897</c:v>
                </c:pt>
                <c:pt idx="64">
                  <c:v>898</c:v>
                </c:pt>
                <c:pt idx="65">
                  <c:v>899</c:v>
                </c:pt>
                <c:pt idx="66">
                  <c:v>900</c:v>
                </c:pt>
                <c:pt idx="67">
                  <c:v>901</c:v>
                </c:pt>
                <c:pt idx="68">
                  <c:v>902</c:v>
                </c:pt>
                <c:pt idx="69">
                  <c:v>903</c:v>
                </c:pt>
                <c:pt idx="70">
                  <c:v>904</c:v>
                </c:pt>
                <c:pt idx="71">
                  <c:v>905</c:v>
                </c:pt>
                <c:pt idx="72">
                  <c:v>906</c:v>
                </c:pt>
                <c:pt idx="73">
                  <c:v>907</c:v>
                </c:pt>
                <c:pt idx="74">
                  <c:v>908</c:v>
                </c:pt>
                <c:pt idx="75">
                  <c:v>909</c:v>
                </c:pt>
                <c:pt idx="76">
                  <c:v>910</c:v>
                </c:pt>
                <c:pt idx="77">
                  <c:v>911</c:v>
                </c:pt>
                <c:pt idx="78">
                  <c:v>912</c:v>
                </c:pt>
                <c:pt idx="79">
                  <c:v>913</c:v>
                </c:pt>
                <c:pt idx="80">
                  <c:v>914</c:v>
                </c:pt>
                <c:pt idx="81">
                  <c:v>915</c:v>
                </c:pt>
                <c:pt idx="82">
                  <c:v>916</c:v>
                </c:pt>
                <c:pt idx="83">
                  <c:v>917</c:v>
                </c:pt>
                <c:pt idx="84">
                  <c:v>918</c:v>
                </c:pt>
                <c:pt idx="85">
                  <c:v>919</c:v>
                </c:pt>
                <c:pt idx="86">
                  <c:v>920</c:v>
                </c:pt>
                <c:pt idx="87">
                  <c:v>921</c:v>
                </c:pt>
                <c:pt idx="88">
                  <c:v>922</c:v>
                </c:pt>
                <c:pt idx="89">
                  <c:v>923</c:v>
                </c:pt>
                <c:pt idx="90">
                  <c:v>924</c:v>
                </c:pt>
                <c:pt idx="91">
                  <c:v>925</c:v>
                </c:pt>
                <c:pt idx="92">
                  <c:v>926</c:v>
                </c:pt>
                <c:pt idx="93">
                  <c:v>927</c:v>
                </c:pt>
                <c:pt idx="94">
                  <c:v>928</c:v>
                </c:pt>
                <c:pt idx="95">
                  <c:v>929</c:v>
                </c:pt>
                <c:pt idx="96">
                  <c:v>930</c:v>
                </c:pt>
                <c:pt idx="97">
                  <c:v>931</c:v>
                </c:pt>
                <c:pt idx="98">
                  <c:v>932</c:v>
                </c:pt>
                <c:pt idx="99">
                  <c:v>933</c:v>
                </c:pt>
                <c:pt idx="100">
                  <c:v>934</c:v>
                </c:pt>
                <c:pt idx="101">
                  <c:v>935</c:v>
                </c:pt>
                <c:pt idx="102">
                  <c:v>936</c:v>
                </c:pt>
                <c:pt idx="103">
                  <c:v>937</c:v>
                </c:pt>
                <c:pt idx="104">
                  <c:v>938</c:v>
                </c:pt>
                <c:pt idx="105">
                  <c:v>939</c:v>
                </c:pt>
                <c:pt idx="106">
                  <c:v>940</c:v>
                </c:pt>
                <c:pt idx="107">
                  <c:v>941</c:v>
                </c:pt>
                <c:pt idx="108">
                  <c:v>942</c:v>
                </c:pt>
                <c:pt idx="109">
                  <c:v>943</c:v>
                </c:pt>
                <c:pt idx="110">
                  <c:v>944</c:v>
                </c:pt>
                <c:pt idx="111">
                  <c:v>945</c:v>
                </c:pt>
                <c:pt idx="112">
                  <c:v>946</c:v>
                </c:pt>
                <c:pt idx="113">
                  <c:v>947</c:v>
                </c:pt>
                <c:pt idx="114">
                  <c:v>948</c:v>
                </c:pt>
                <c:pt idx="115">
                  <c:v>949</c:v>
                </c:pt>
                <c:pt idx="116">
                  <c:v>950</c:v>
                </c:pt>
                <c:pt idx="117">
                  <c:v>951</c:v>
                </c:pt>
                <c:pt idx="118">
                  <c:v>952</c:v>
                </c:pt>
                <c:pt idx="119">
                  <c:v>953</c:v>
                </c:pt>
                <c:pt idx="120">
                  <c:v>954</c:v>
                </c:pt>
                <c:pt idx="121">
                  <c:v>955</c:v>
                </c:pt>
                <c:pt idx="122">
                  <c:v>956</c:v>
                </c:pt>
                <c:pt idx="123">
                  <c:v>957</c:v>
                </c:pt>
                <c:pt idx="124">
                  <c:v>958</c:v>
                </c:pt>
                <c:pt idx="125">
                  <c:v>959</c:v>
                </c:pt>
                <c:pt idx="126">
                  <c:v>960</c:v>
                </c:pt>
                <c:pt idx="127">
                  <c:v>961</c:v>
                </c:pt>
                <c:pt idx="128">
                  <c:v>962</c:v>
                </c:pt>
                <c:pt idx="129">
                  <c:v>963</c:v>
                </c:pt>
                <c:pt idx="130">
                  <c:v>964</c:v>
                </c:pt>
                <c:pt idx="131">
                  <c:v>965</c:v>
                </c:pt>
                <c:pt idx="132">
                  <c:v>966</c:v>
                </c:pt>
                <c:pt idx="133">
                  <c:v>967</c:v>
                </c:pt>
                <c:pt idx="134">
                  <c:v>968</c:v>
                </c:pt>
                <c:pt idx="135">
                  <c:v>969</c:v>
                </c:pt>
                <c:pt idx="136">
                  <c:v>970</c:v>
                </c:pt>
                <c:pt idx="137">
                  <c:v>971</c:v>
                </c:pt>
                <c:pt idx="138">
                  <c:v>972</c:v>
                </c:pt>
                <c:pt idx="139">
                  <c:v>973</c:v>
                </c:pt>
                <c:pt idx="140">
                  <c:v>974</c:v>
                </c:pt>
                <c:pt idx="141">
                  <c:v>975</c:v>
                </c:pt>
                <c:pt idx="142">
                  <c:v>976</c:v>
                </c:pt>
                <c:pt idx="143">
                  <c:v>977</c:v>
                </c:pt>
                <c:pt idx="144">
                  <c:v>978</c:v>
                </c:pt>
                <c:pt idx="145">
                  <c:v>979</c:v>
                </c:pt>
                <c:pt idx="146">
                  <c:v>980</c:v>
                </c:pt>
                <c:pt idx="147">
                  <c:v>981</c:v>
                </c:pt>
                <c:pt idx="148">
                  <c:v>982</c:v>
                </c:pt>
                <c:pt idx="149">
                  <c:v>983</c:v>
                </c:pt>
                <c:pt idx="150">
                  <c:v>984</c:v>
                </c:pt>
                <c:pt idx="151">
                  <c:v>985</c:v>
                </c:pt>
                <c:pt idx="152">
                  <c:v>986</c:v>
                </c:pt>
                <c:pt idx="153">
                  <c:v>987</c:v>
                </c:pt>
                <c:pt idx="154">
                  <c:v>988</c:v>
                </c:pt>
                <c:pt idx="155">
                  <c:v>989</c:v>
                </c:pt>
                <c:pt idx="156">
                  <c:v>990</c:v>
                </c:pt>
                <c:pt idx="157">
                  <c:v>991</c:v>
                </c:pt>
                <c:pt idx="158">
                  <c:v>992</c:v>
                </c:pt>
                <c:pt idx="159">
                  <c:v>993</c:v>
                </c:pt>
                <c:pt idx="160">
                  <c:v>994</c:v>
                </c:pt>
                <c:pt idx="161">
                  <c:v>995</c:v>
                </c:pt>
                <c:pt idx="162">
                  <c:v>996</c:v>
                </c:pt>
                <c:pt idx="163">
                  <c:v>997</c:v>
                </c:pt>
                <c:pt idx="164">
                  <c:v>998</c:v>
                </c:pt>
                <c:pt idx="165">
                  <c:v>999</c:v>
                </c:pt>
                <c:pt idx="166">
                  <c:v>1000</c:v>
                </c:pt>
                <c:pt idx="167">
                  <c:v>1001</c:v>
                </c:pt>
                <c:pt idx="168">
                  <c:v>1002</c:v>
                </c:pt>
                <c:pt idx="169">
                  <c:v>1003</c:v>
                </c:pt>
                <c:pt idx="170">
                  <c:v>1004</c:v>
                </c:pt>
                <c:pt idx="171">
                  <c:v>1005</c:v>
                </c:pt>
                <c:pt idx="172">
                  <c:v>1006</c:v>
                </c:pt>
                <c:pt idx="173">
                  <c:v>1007</c:v>
                </c:pt>
                <c:pt idx="174">
                  <c:v>1008</c:v>
                </c:pt>
                <c:pt idx="175">
                  <c:v>1009</c:v>
                </c:pt>
                <c:pt idx="176">
                  <c:v>1010</c:v>
                </c:pt>
                <c:pt idx="177">
                  <c:v>1011</c:v>
                </c:pt>
                <c:pt idx="178">
                  <c:v>1012</c:v>
                </c:pt>
                <c:pt idx="179">
                  <c:v>1013</c:v>
                </c:pt>
                <c:pt idx="180">
                  <c:v>1014</c:v>
                </c:pt>
                <c:pt idx="181">
                  <c:v>1015</c:v>
                </c:pt>
                <c:pt idx="182">
                  <c:v>1016</c:v>
                </c:pt>
                <c:pt idx="183">
                  <c:v>1017</c:v>
                </c:pt>
                <c:pt idx="184">
                  <c:v>1018</c:v>
                </c:pt>
                <c:pt idx="185">
                  <c:v>1019</c:v>
                </c:pt>
                <c:pt idx="186">
                  <c:v>1020</c:v>
                </c:pt>
                <c:pt idx="187">
                  <c:v>1021</c:v>
                </c:pt>
                <c:pt idx="188">
                  <c:v>1022</c:v>
                </c:pt>
                <c:pt idx="189">
                  <c:v>1023</c:v>
                </c:pt>
                <c:pt idx="190">
                  <c:v>1024</c:v>
                </c:pt>
                <c:pt idx="191">
                  <c:v>1025</c:v>
                </c:pt>
                <c:pt idx="192">
                  <c:v>1026</c:v>
                </c:pt>
                <c:pt idx="193">
                  <c:v>1027</c:v>
                </c:pt>
                <c:pt idx="194">
                  <c:v>1028</c:v>
                </c:pt>
                <c:pt idx="195">
                  <c:v>1029</c:v>
                </c:pt>
                <c:pt idx="196">
                  <c:v>1030</c:v>
                </c:pt>
                <c:pt idx="197">
                  <c:v>1031</c:v>
                </c:pt>
                <c:pt idx="198">
                  <c:v>1032</c:v>
                </c:pt>
                <c:pt idx="199">
                  <c:v>1033</c:v>
                </c:pt>
                <c:pt idx="200">
                  <c:v>1034</c:v>
                </c:pt>
                <c:pt idx="201">
                  <c:v>1035</c:v>
                </c:pt>
                <c:pt idx="202">
                  <c:v>1036</c:v>
                </c:pt>
                <c:pt idx="203">
                  <c:v>1037</c:v>
                </c:pt>
                <c:pt idx="204">
                  <c:v>1038</c:v>
                </c:pt>
                <c:pt idx="205">
                  <c:v>1039</c:v>
                </c:pt>
                <c:pt idx="206">
                  <c:v>1040</c:v>
                </c:pt>
                <c:pt idx="207">
                  <c:v>1041</c:v>
                </c:pt>
                <c:pt idx="208">
                  <c:v>1042</c:v>
                </c:pt>
                <c:pt idx="209">
                  <c:v>1043</c:v>
                </c:pt>
                <c:pt idx="210">
                  <c:v>1044</c:v>
                </c:pt>
                <c:pt idx="211">
                  <c:v>1045</c:v>
                </c:pt>
                <c:pt idx="212">
                  <c:v>1046</c:v>
                </c:pt>
                <c:pt idx="213">
                  <c:v>1047</c:v>
                </c:pt>
                <c:pt idx="214">
                  <c:v>1048</c:v>
                </c:pt>
                <c:pt idx="215">
                  <c:v>1049</c:v>
                </c:pt>
                <c:pt idx="216">
                  <c:v>1050</c:v>
                </c:pt>
                <c:pt idx="217">
                  <c:v>1051</c:v>
                </c:pt>
                <c:pt idx="218">
                  <c:v>1052</c:v>
                </c:pt>
                <c:pt idx="219">
                  <c:v>1053</c:v>
                </c:pt>
                <c:pt idx="220">
                  <c:v>1054</c:v>
                </c:pt>
                <c:pt idx="221">
                  <c:v>1055</c:v>
                </c:pt>
                <c:pt idx="222">
                  <c:v>1056</c:v>
                </c:pt>
                <c:pt idx="223">
                  <c:v>1057</c:v>
                </c:pt>
                <c:pt idx="224">
                  <c:v>1058</c:v>
                </c:pt>
                <c:pt idx="225">
                  <c:v>1059</c:v>
                </c:pt>
                <c:pt idx="226">
                  <c:v>1060</c:v>
                </c:pt>
                <c:pt idx="227">
                  <c:v>1061</c:v>
                </c:pt>
                <c:pt idx="228">
                  <c:v>1062</c:v>
                </c:pt>
                <c:pt idx="229">
                  <c:v>1063</c:v>
                </c:pt>
                <c:pt idx="230">
                  <c:v>1064</c:v>
                </c:pt>
                <c:pt idx="231">
                  <c:v>1065</c:v>
                </c:pt>
                <c:pt idx="232">
                  <c:v>1066</c:v>
                </c:pt>
                <c:pt idx="233">
                  <c:v>1067</c:v>
                </c:pt>
                <c:pt idx="234">
                  <c:v>1068</c:v>
                </c:pt>
                <c:pt idx="235">
                  <c:v>1069</c:v>
                </c:pt>
                <c:pt idx="236">
                  <c:v>1070</c:v>
                </c:pt>
                <c:pt idx="237">
                  <c:v>1071</c:v>
                </c:pt>
                <c:pt idx="238">
                  <c:v>1072</c:v>
                </c:pt>
                <c:pt idx="239">
                  <c:v>1073</c:v>
                </c:pt>
                <c:pt idx="240">
                  <c:v>1074</c:v>
                </c:pt>
                <c:pt idx="241">
                  <c:v>1075</c:v>
                </c:pt>
                <c:pt idx="242">
                  <c:v>1076</c:v>
                </c:pt>
                <c:pt idx="243">
                  <c:v>1077</c:v>
                </c:pt>
                <c:pt idx="244">
                  <c:v>1078</c:v>
                </c:pt>
                <c:pt idx="245">
                  <c:v>1079</c:v>
                </c:pt>
                <c:pt idx="246">
                  <c:v>1080</c:v>
                </c:pt>
                <c:pt idx="247">
                  <c:v>1081</c:v>
                </c:pt>
                <c:pt idx="248">
                  <c:v>1082</c:v>
                </c:pt>
                <c:pt idx="249">
                  <c:v>1083</c:v>
                </c:pt>
                <c:pt idx="250">
                  <c:v>1084</c:v>
                </c:pt>
                <c:pt idx="251">
                  <c:v>1085</c:v>
                </c:pt>
                <c:pt idx="252">
                  <c:v>1086</c:v>
                </c:pt>
                <c:pt idx="253">
                  <c:v>1087</c:v>
                </c:pt>
                <c:pt idx="254">
                  <c:v>1088</c:v>
                </c:pt>
                <c:pt idx="255">
                  <c:v>1089</c:v>
                </c:pt>
                <c:pt idx="256">
                  <c:v>1090</c:v>
                </c:pt>
                <c:pt idx="257">
                  <c:v>1091</c:v>
                </c:pt>
                <c:pt idx="258">
                  <c:v>1092</c:v>
                </c:pt>
                <c:pt idx="259">
                  <c:v>1093</c:v>
                </c:pt>
                <c:pt idx="260">
                  <c:v>1094</c:v>
                </c:pt>
                <c:pt idx="261">
                  <c:v>1095</c:v>
                </c:pt>
                <c:pt idx="262">
                  <c:v>1096</c:v>
                </c:pt>
                <c:pt idx="263">
                  <c:v>1097</c:v>
                </c:pt>
                <c:pt idx="264">
                  <c:v>1098</c:v>
                </c:pt>
                <c:pt idx="265">
                  <c:v>1099</c:v>
                </c:pt>
                <c:pt idx="266">
                  <c:v>1100</c:v>
                </c:pt>
                <c:pt idx="267">
                  <c:v>1101</c:v>
                </c:pt>
                <c:pt idx="268">
                  <c:v>1102</c:v>
                </c:pt>
                <c:pt idx="269">
                  <c:v>1103</c:v>
                </c:pt>
                <c:pt idx="270">
                  <c:v>1104</c:v>
                </c:pt>
                <c:pt idx="271">
                  <c:v>1105</c:v>
                </c:pt>
                <c:pt idx="272">
                  <c:v>1106</c:v>
                </c:pt>
                <c:pt idx="273">
                  <c:v>1107</c:v>
                </c:pt>
                <c:pt idx="274">
                  <c:v>1108</c:v>
                </c:pt>
                <c:pt idx="275">
                  <c:v>1109</c:v>
                </c:pt>
                <c:pt idx="276">
                  <c:v>1110</c:v>
                </c:pt>
                <c:pt idx="277">
                  <c:v>1111</c:v>
                </c:pt>
                <c:pt idx="278">
                  <c:v>1112</c:v>
                </c:pt>
                <c:pt idx="279">
                  <c:v>1113</c:v>
                </c:pt>
              </c:numCache>
            </c:numRef>
          </c:xVal>
          <c:yVal>
            <c:numRef>
              <c:f>Graph!$H$836:$H$1113</c:f>
              <c:numCache>
                <c:formatCode>General</c:formatCode>
                <c:ptCount val="27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DBE-47B2-BDD4-4FF23641D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276655"/>
        <c:axId val="1513277135"/>
      </c:scatterChart>
      <c:valAx>
        <c:axId val="1513276655"/>
        <c:scaling>
          <c:orientation val="minMax"/>
          <c:max val="1113"/>
          <c:min val="834"/>
        </c:scaling>
        <c:delete val="0"/>
        <c:axPos val="b"/>
        <c:numFmt formatCode="General" sourceLinked="1"/>
        <c:majorTickMark val="out"/>
        <c:minorTickMark val="none"/>
        <c:tickLblPos val="nextTo"/>
        <c:crossAx val="1513277135"/>
        <c:crosses val="autoZero"/>
        <c:crossBetween val="midCat"/>
      </c:valAx>
      <c:valAx>
        <c:axId val="151327713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327665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5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Graph!$A$1116:$A$1308</c:f>
              <c:numCache>
                <c:formatCode>General</c:formatCode>
                <c:ptCount val="193"/>
                <c:pt idx="0">
                  <c:v>1115</c:v>
                </c:pt>
                <c:pt idx="1">
                  <c:v>1116</c:v>
                </c:pt>
                <c:pt idx="2">
                  <c:v>1117</c:v>
                </c:pt>
                <c:pt idx="3">
                  <c:v>1118</c:v>
                </c:pt>
                <c:pt idx="4">
                  <c:v>1119</c:v>
                </c:pt>
                <c:pt idx="5">
                  <c:v>1120</c:v>
                </c:pt>
                <c:pt idx="6">
                  <c:v>1121</c:v>
                </c:pt>
                <c:pt idx="7">
                  <c:v>1122</c:v>
                </c:pt>
                <c:pt idx="8">
                  <c:v>1123</c:v>
                </c:pt>
                <c:pt idx="9">
                  <c:v>1124</c:v>
                </c:pt>
                <c:pt idx="10">
                  <c:v>1125</c:v>
                </c:pt>
                <c:pt idx="11">
                  <c:v>1126</c:v>
                </c:pt>
                <c:pt idx="12">
                  <c:v>1127</c:v>
                </c:pt>
                <c:pt idx="13">
                  <c:v>1128</c:v>
                </c:pt>
                <c:pt idx="14">
                  <c:v>1129</c:v>
                </c:pt>
                <c:pt idx="15">
                  <c:v>1130</c:v>
                </c:pt>
                <c:pt idx="16">
                  <c:v>1131</c:v>
                </c:pt>
                <c:pt idx="17">
                  <c:v>1132</c:v>
                </c:pt>
                <c:pt idx="18">
                  <c:v>1133</c:v>
                </c:pt>
                <c:pt idx="19">
                  <c:v>1134</c:v>
                </c:pt>
                <c:pt idx="20">
                  <c:v>1135</c:v>
                </c:pt>
                <c:pt idx="21">
                  <c:v>1136</c:v>
                </c:pt>
                <c:pt idx="22">
                  <c:v>1137</c:v>
                </c:pt>
                <c:pt idx="23">
                  <c:v>1138</c:v>
                </c:pt>
                <c:pt idx="24">
                  <c:v>1139</c:v>
                </c:pt>
                <c:pt idx="25">
                  <c:v>1140</c:v>
                </c:pt>
                <c:pt idx="26">
                  <c:v>1141</c:v>
                </c:pt>
                <c:pt idx="27">
                  <c:v>1142</c:v>
                </c:pt>
                <c:pt idx="28">
                  <c:v>1143</c:v>
                </c:pt>
                <c:pt idx="29">
                  <c:v>1144</c:v>
                </c:pt>
                <c:pt idx="30">
                  <c:v>1145</c:v>
                </c:pt>
                <c:pt idx="31">
                  <c:v>1146</c:v>
                </c:pt>
                <c:pt idx="32">
                  <c:v>1147</c:v>
                </c:pt>
                <c:pt idx="33">
                  <c:v>1148</c:v>
                </c:pt>
                <c:pt idx="34">
                  <c:v>1149</c:v>
                </c:pt>
                <c:pt idx="35">
                  <c:v>1150</c:v>
                </c:pt>
                <c:pt idx="36">
                  <c:v>1151</c:v>
                </c:pt>
                <c:pt idx="37">
                  <c:v>1152</c:v>
                </c:pt>
                <c:pt idx="38">
                  <c:v>1153</c:v>
                </c:pt>
                <c:pt idx="39">
                  <c:v>1154</c:v>
                </c:pt>
                <c:pt idx="40">
                  <c:v>1155</c:v>
                </c:pt>
                <c:pt idx="41">
                  <c:v>1156</c:v>
                </c:pt>
                <c:pt idx="42">
                  <c:v>1157</c:v>
                </c:pt>
                <c:pt idx="43">
                  <c:v>1158</c:v>
                </c:pt>
                <c:pt idx="44">
                  <c:v>1159</c:v>
                </c:pt>
                <c:pt idx="45">
                  <c:v>1160</c:v>
                </c:pt>
                <c:pt idx="46">
                  <c:v>1161</c:v>
                </c:pt>
                <c:pt idx="47">
                  <c:v>1162</c:v>
                </c:pt>
                <c:pt idx="48">
                  <c:v>1163</c:v>
                </c:pt>
                <c:pt idx="49">
                  <c:v>1164</c:v>
                </c:pt>
                <c:pt idx="50">
                  <c:v>1165</c:v>
                </c:pt>
                <c:pt idx="51">
                  <c:v>1166</c:v>
                </c:pt>
                <c:pt idx="52">
                  <c:v>1167</c:v>
                </c:pt>
                <c:pt idx="53">
                  <c:v>1168</c:v>
                </c:pt>
                <c:pt idx="54">
                  <c:v>1169</c:v>
                </c:pt>
                <c:pt idx="55">
                  <c:v>1170</c:v>
                </c:pt>
                <c:pt idx="56">
                  <c:v>1171</c:v>
                </c:pt>
                <c:pt idx="57">
                  <c:v>1172</c:v>
                </c:pt>
                <c:pt idx="58">
                  <c:v>1173</c:v>
                </c:pt>
                <c:pt idx="59">
                  <c:v>1174</c:v>
                </c:pt>
                <c:pt idx="60">
                  <c:v>1175</c:v>
                </c:pt>
                <c:pt idx="61">
                  <c:v>1176</c:v>
                </c:pt>
                <c:pt idx="62">
                  <c:v>1177</c:v>
                </c:pt>
                <c:pt idx="63">
                  <c:v>1178</c:v>
                </c:pt>
                <c:pt idx="64">
                  <c:v>1179</c:v>
                </c:pt>
                <c:pt idx="65">
                  <c:v>1180</c:v>
                </c:pt>
                <c:pt idx="66">
                  <c:v>1181</c:v>
                </c:pt>
                <c:pt idx="67">
                  <c:v>1182</c:v>
                </c:pt>
                <c:pt idx="68">
                  <c:v>1183</c:v>
                </c:pt>
                <c:pt idx="69">
                  <c:v>1184</c:v>
                </c:pt>
                <c:pt idx="70">
                  <c:v>1185</c:v>
                </c:pt>
                <c:pt idx="71">
                  <c:v>1186</c:v>
                </c:pt>
                <c:pt idx="72">
                  <c:v>1187</c:v>
                </c:pt>
                <c:pt idx="73">
                  <c:v>1188</c:v>
                </c:pt>
                <c:pt idx="74">
                  <c:v>1189</c:v>
                </c:pt>
                <c:pt idx="75">
                  <c:v>1190</c:v>
                </c:pt>
                <c:pt idx="76">
                  <c:v>1191</c:v>
                </c:pt>
                <c:pt idx="77">
                  <c:v>1192</c:v>
                </c:pt>
                <c:pt idx="78">
                  <c:v>1193</c:v>
                </c:pt>
                <c:pt idx="79">
                  <c:v>1194</c:v>
                </c:pt>
                <c:pt idx="80">
                  <c:v>1195</c:v>
                </c:pt>
                <c:pt idx="81">
                  <c:v>1196</c:v>
                </c:pt>
                <c:pt idx="82">
                  <c:v>1197</c:v>
                </c:pt>
                <c:pt idx="83">
                  <c:v>1198</c:v>
                </c:pt>
                <c:pt idx="84">
                  <c:v>1199</c:v>
                </c:pt>
                <c:pt idx="85">
                  <c:v>1200</c:v>
                </c:pt>
                <c:pt idx="86">
                  <c:v>1201</c:v>
                </c:pt>
                <c:pt idx="87">
                  <c:v>1202</c:v>
                </c:pt>
                <c:pt idx="88">
                  <c:v>1203</c:v>
                </c:pt>
                <c:pt idx="89">
                  <c:v>1204</c:v>
                </c:pt>
                <c:pt idx="90">
                  <c:v>1205</c:v>
                </c:pt>
                <c:pt idx="91">
                  <c:v>1206</c:v>
                </c:pt>
                <c:pt idx="92">
                  <c:v>1207</c:v>
                </c:pt>
                <c:pt idx="93">
                  <c:v>1208</c:v>
                </c:pt>
                <c:pt idx="94">
                  <c:v>1209</c:v>
                </c:pt>
                <c:pt idx="95">
                  <c:v>1210</c:v>
                </c:pt>
                <c:pt idx="96">
                  <c:v>1211</c:v>
                </c:pt>
                <c:pt idx="97">
                  <c:v>1212</c:v>
                </c:pt>
                <c:pt idx="98">
                  <c:v>1213</c:v>
                </c:pt>
                <c:pt idx="99">
                  <c:v>1214</c:v>
                </c:pt>
                <c:pt idx="100">
                  <c:v>1215</c:v>
                </c:pt>
                <c:pt idx="101">
                  <c:v>1216</c:v>
                </c:pt>
                <c:pt idx="102">
                  <c:v>1217</c:v>
                </c:pt>
                <c:pt idx="103">
                  <c:v>1218</c:v>
                </c:pt>
                <c:pt idx="104">
                  <c:v>1219</c:v>
                </c:pt>
                <c:pt idx="105">
                  <c:v>1220</c:v>
                </c:pt>
                <c:pt idx="106">
                  <c:v>1221</c:v>
                </c:pt>
                <c:pt idx="107">
                  <c:v>1222</c:v>
                </c:pt>
                <c:pt idx="108">
                  <c:v>1223</c:v>
                </c:pt>
                <c:pt idx="109">
                  <c:v>1224</c:v>
                </c:pt>
                <c:pt idx="110">
                  <c:v>1225</c:v>
                </c:pt>
                <c:pt idx="111">
                  <c:v>1226</c:v>
                </c:pt>
                <c:pt idx="112">
                  <c:v>1227</c:v>
                </c:pt>
                <c:pt idx="113">
                  <c:v>1228</c:v>
                </c:pt>
                <c:pt idx="114">
                  <c:v>1229</c:v>
                </c:pt>
                <c:pt idx="115">
                  <c:v>1230</c:v>
                </c:pt>
                <c:pt idx="116">
                  <c:v>1231</c:v>
                </c:pt>
                <c:pt idx="117">
                  <c:v>1232</c:v>
                </c:pt>
                <c:pt idx="118">
                  <c:v>1233</c:v>
                </c:pt>
                <c:pt idx="119">
                  <c:v>1234</c:v>
                </c:pt>
                <c:pt idx="120">
                  <c:v>1235</c:v>
                </c:pt>
                <c:pt idx="121">
                  <c:v>1236</c:v>
                </c:pt>
                <c:pt idx="122">
                  <c:v>1237</c:v>
                </c:pt>
                <c:pt idx="123">
                  <c:v>1238</c:v>
                </c:pt>
                <c:pt idx="124">
                  <c:v>1239</c:v>
                </c:pt>
                <c:pt idx="125">
                  <c:v>1240</c:v>
                </c:pt>
                <c:pt idx="126">
                  <c:v>1241</c:v>
                </c:pt>
                <c:pt idx="127">
                  <c:v>1242</c:v>
                </c:pt>
                <c:pt idx="128">
                  <c:v>1243</c:v>
                </c:pt>
                <c:pt idx="129">
                  <c:v>1244</c:v>
                </c:pt>
                <c:pt idx="130">
                  <c:v>1245</c:v>
                </c:pt>
                <c:pt idx="131">
                  <c:v>1246</c:v>
                </c:pt>
                <c:pt idx="132">
                  <c:v>1247</c:v>
                </c:pt>
                <c:pt idx="133">
                  <c:v>1248</c:v>
                </c:pt>
                <c:pt idx="134">
                  <c:v>1249</c:v>
                </c:pt>
                <c:pt idx="135">
                  <c:v>1250</c:v>
                </c:pt>
                <c:pt idx="136">
                  <c:v>1251</c:v>
                </c:pt>
                <c:pt idx="137">
                  <c:v>1252</c:v>
                </c:pt>
                <c:pt idx="138">
                  <c:v>1253</c:v>
                </c:pt>
                <c:pt idx="139">
                  <c:v>1254</c:v>
                </c:pt>
                <c:pt idx="140">
                  <c:v>1255</c:v>
                </c:pt>
                <c:pt idx="141">
                  <c:v>1256</c:v>
                </c:pt>
                <c:pt idx="142">
                  <c:v>1257</c:v>
                </c:pt>
                <c:pt idx="143">
                  <c:v>1258</c:v>
                </c:pt>
                <c:pt idx="144">
                  <c:v>1259</c:v>
                </c:pt>
                <c:pt idx="145">
                  <c:v>1260</c:v>
                </c:pt>
                <c:pt idx="146">
                  <c:v>1261</c:v>
                </c:pt>
                <c:pt idx="147">
                  <c:v>1262</c:v>
                </c:pt>
                <c:pt idx="148">
                  <c:v>1263</c:v>
                </c:pt>
                <c:pt idx="149">
                  <c:v>1264</c:v>
                </c:pt>
                <c:pt idx="150">
                  <c:v>1265</c:v>
                </c:pt>
                <c:pt idx="151">
                  <c:v>1266</c:v>
                </c:pt>
                <c:pt idx="152">
                  <c:v>1267</c:v>
                </c:pt>
                <c:pt idx="153">
                  <c:v>1268</c:v>
                </c:pt>
                <c:pt idx="154">
                  <c:v>1269</c:v>
                </c:pt>
                <c:pt idx="155">
                  <c:v>1270</c:v>
                </c:pt>
                <c:pt idx="156">
                  <c:v>1271</c:v>
                </c:pt>
                <c:pt idx="157">
                  <c:v>1272</c:v>
                </c:pt>
                <c:pt idx="158">
                  <c:v>1273</c:v>
                </c:pt>
                <c:pt idx="159">
                  <c:v>1274</c:v>
                </c:pt>
                <c:pt idx="160">
                  <c:v>1275</c:v>
                </c:pt>
                <c:pt idx="161">
                  <c:v>1276</c:v>
                </c:pt>
                <c:pt idx="162">
                  <c:v>1277</c:v>
                </c:pt>
                <c:pt idx="163">
                  <c:v>1278</c:v>
                </c:pt>
                <c:pt idx="164">
                  <c:v>1279</c:v>
                </c:pt>
                <c:pt idx="165">
                  <c:v>1280</c:v>
                </c:pt>
                <c:pt idx="166">
                  <c:v>1281</c:v>
                </c:pt>
                <c:pt idx="167">
                  <c:v>1282</c:v>
                </c:pt>
                <c:pt idx="168">
                  <c:v>1283</c:v>
                </c:pt>
                <c:pt idx="169">
                  <c:v>1284</c:v>
                </c:pt>
                <c:pt idx="170">
                  <c:v>1285</c:v>
                </c:pt>
                <c:pt idx="171">
                  <c:v>1286</c:v>
                </c:pt>
                <c:pt idx="172">
                  <c:v>1287</c:v>
                </c:pt>
                <c:pt idx="173">
                  <c:v>1288</c:v>
                </c:pt>
                <c:pt idx="174">
                  <c:v>1289</c:v>
                </c:pt>
                <c:pt idx="175">
                  <c:v>1290</c:v>
                </c:pt>
                <c:pt idx="176">
                  <c:v>1291</c:v>
                </c:pt>
                <c:pt idx="177">
                  <c:v>1292</c:v>
                </c:pt>
                <c:pt idx="178">
                  <c:v>1293</c:v>
                </c:pt>
                <c:pt idx="179">
                  <c:v>1294</c:v>
                </c:pt>
                <c:pt idx="180">
                  <c:v>1295</c:v>
                </c:pt>
                <c:pt idx="181">
                  <c:v>1296</c:v>
                </c:pt>
                <c:pt idx="182">
                  <c:v>1297</c:v>
                </c:pt>
                <c:pt idx="183">
                  <c:v>1298</c:v>
                </c:pt>
                <c:pt idx="184">
                  <c:v>1299</c:v>
                </c:pt>
                <c:pt idx="185">
                  <c:v>1300</c:v>
                </c:pt>
                <c:pt idx="186">
                  <c:v>1301</c:v>
                </c:pt>
                <c:pt idx="187">
                  <c:v>1302</c:v>
                </c:pt>
                <c:pt idx="188">
                  <c:v>1303</c:v>
                </c:pt>
                <c:pt idx="189">
                  <c:v>1304</c:v>
                </c:pt>
                <c:pt idx="190">
                  <c:v>1305</c:v>
                </c:pt>
                <c:pt idx="191">
                  <c:v>1306</c:v>
                </c:pt>
                <c:pt idx="192">
                  <c:v>1307</c:v>
                </c:pt>
              </c:numCache>
            </c:numRef>
          </c:xVal>
          <c:yVal>
            <c:numRef>
              <c:f>Graph!$D$1117:$D$1307</c:f>
              <c:numCache>
                <c:formatCode>General</c:formatCode>
                <c:ptCount val="19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90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3D-453A-B23C-939EB1A43AA0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Graph!$A$1116:$A$1308</c:f>
              <c:numCache>
                <c:formatCode>General</c:formatCode>
                <c:ptCount val="193"/>
                <c:pt idx="0">
                  <c:v>1115</c:v>
                </c:pt>
                <c:pt idx="1">
                  <c:v>1116</c:v>
                </c:pt>
                <c:pt idx="2">
                  <c:v>1117</c:v>
                </c:pt>
                <c:pt idx="3">
                  <c:v>1118</c:v>
                </c:pt>
                <c:pt idx="4">
                  <c:v>1119</c:v>
                </c:pt>
                <c:pt idx="5">
                  <c:v>1120</c:v>
                </c:pt>
                <c:pt idx="6">
                  <c:v>1121</c:v>
                </c:pt>
                <c:pt idx="7">
                  <c:v>1122</c:v>
                </c:pt>
                <c:pt idx="8">
                  <c:v>1123</c:v>
                </c:pt>
                <c:pt idx="9">
                  <c:v>1124</c:v>
                </c:pt>
                <c:pt idx="10">
                  <c:v>1125</c:v>
                </c:pt>
                <c:pt idx="11">
                  <c:v>1126</c:v>
                </c:pt>
                <c:pt idx="12">
                  <c:v>1127</c:v>
                </c:pt>
                <c:pt idx="13">
                  <c:v>1128</c:v>
                </c:pt>
                <c:pt idx="14">
                  <c:v>1129</c:v>
                </c:pt>
                <c:pt idx="15">
                  <c:v>1130</c:v>
                </c:pt>
                <c:pt idx="16">
                  <c:v>1131</c:v>
                </c:pt>
                <c:pt idx="17">
                  <c:v>1132</c:v>
                </c:pt>
                <c:pt idx="18">
                  <c:v>1133</c:v>
                </c:pt>
                <c:pt idx="19">
                  <c:v>1134</c:v>
                </c:pt>
                <c:pt idx="20">
                  <c:v>1135</c:v>
                </c:pt>
                <c:pt idx="21">
                  <c:v>1136</c:v>
                </c:pt>
                <c:pt idx="22">
                  <c:v>1137</c:v>
                </c:pt>
                <c:pt idx="23">
                  <c:v>1138</c:v>
                </c:pt>
                <c:pt idx="24">
                  <c:v>1139</c:v>
                </c:pt>
                <c:pt idx="25">
                  <c:v>1140</c:v>
                </c:pt>
                <c:pt idx="26">
                  <c:v>1141</c:v>
                </c:pt>
                <c:pt idx="27">
                  <c:v>1142</c:v>
                </c:pt>
                <c:pt idx="28">
                  <c:v>1143</c:v>
                </c:pt>
                <c:pt idx="29">
                  <c:v>1144</c:v>
                </c:pt>
                <c:pt idx="30">
                  <c:v>1145</c:v>
                </c:pt>
                <c:pt idx="31">
                  <c:v>1146</c:v>
                </c:pt>
                <c:pt idx="32">
                  <c:v>1147</c:v>
                </c:pt>
                <c:pt idx="33">
                  <c:v>1148</c:v>
                </c:pt>
                <c:pt idx="34">
                  <c:v>1149</c:v>
                </c:pt>
                <c:pt idx="35">
                  <c:v>1150</c:v>
                </c:pt>
                <c:pt idx="36">
                  <c:v>1151</c:v>
                </c:pt>
                <c:pt idx="37">
                  <c:v>1152</c:v>
                </c:pt>
                <c:pt idx="38">
                  <c:v>1153</c:v>
                </c:pt>
                <c:pt idx="39">
                  <c:v>1154</c:v>
                </c:pt>
                <c:pt idx="40">
                  <c:v>1155</c:v>
                </c:pt>
                <c:pt idx="41">
                  <c:v>1156</c:v>
                </c:pt>
                <c:pt idx="42">
                  <c:v>1157</c:v>
                </c:pt>
                <c:pt idx="43">
                  <c:v>1158</c:v>
                </c:pt>
                <c:pt idx="44">
                  <c:v>1159</c:v>
                </c:pt>
                <c:pt idx="45">
                  <c:v>1160</c:v>
                </c:pt>
                <c:pt idx="46">
                  <c:v>1161</c:v>
                </c:pt>
                <c:pt idx="47">
                  <c:v>1162</c:v>
                </c:pt>
                <c:pt idx="48">
                  <c:v>1163</c:v>
                </c:pt>
                <c:pt idx="49">
                  <c:v>1164</c:v>
                </c:pt>
                <c:pt idx="50">
                  <c:v>1165</c:v>
                </c:pt>
                <c:pt idx="51">
                  <c:v>1166</c:v>
                </c:pt>
                <c:pt idx="52">
                  <c:v>1167</c:v>
                </c:pt>
                <c:pt idx="53">
                  <c:v>1168</c:v>
                </c:pt>
                <c:pt idx="54">
                  <c:v>1169</c:v>
                </c:pt>
                <c:pt idx="55">
                  <c:v>1170</c:v>
                </c:pt>
                <c:pt idx="56">
                  <c:v>1171</c:v>
                </c:pt>
                <c:pt idx="57">
                  <c:v>1172</c:v>
                </c:pt>
                <c:pt idx="58">
                  <c:v>1173</c:v>
                </c:pt>
                <c:pt idx="59">
                  <c:v>1174</c:v>
                </c:pt>
                <c:pt idx="60">
                  <c:v>1175</c:v>
                </c:pt>
                <c:pt idx="61">
                  <c:v>1176</c:v>
                </c:pt>
                <c:pt idx="62">
                  <c:v>1177</c:v>
                </c:pt>
                <c:pt idx="63">
                  <c:v>1178</c:v>
                </c:pt>
                <c:pt idx="64">
                  <c:v>1179</c:v>
                </c:pt>
                <c:pt idx="65">
                  <c:v>1180</c:v>
                </c:pt>
                <c:pt idx="66">
                  <c:v>1181</c:v>
                </c:pt>
                <c:pt idx="67">
                  <c:v>1182</c:v>
                </c:pt>
                <c:pt idx="68">
                  <c:v>1183</c:v>
                </c:pt>
                <c:pt idx="69">
                  <c:v>1184</c:v>
                </c:pt>
                <c:pt idx="70">
                  <c:v>1185</c:v>
                </c:pt>
                <c:pt idx="71">
                  <c:v>1186</c:v>
                </c:pt>
                <c:pt idx="72">
                  <c:v>1187</c:v>
                </c:pt>
                <c:pt idx="73">
                  <c:v>1188</c:v>
                </c:pt>
                <c:pt idx="74">
                  <c:v>1189</c:v>
                </c:pt>
                <c:pt idx="75">
                  <c:v>1190</c:v>
                </c:pt>
                <c:pt idx="76">
                  <c:v>1191</c:v>
                </c:pt>
                <c:pt idx="77">
                  <c:v>1192</c:v>
                </c:pt>
                <c:pt idx="78">
                  <c:v>1193</c:v>
                </c:pt>
                <c:pt idx="79">
                  <c:v>1194</c:v>
                </c:pt>
                <c:pt idx="80">
                  <c:v>1195</c:v>
                </c:pt>
                <c:pt idx="81">
                  <c:v>1196</c:v>
                </c:pt>
                <c:pt idx="82">
                  <c:v>1197</c:v>
                </c:pt>
                <c:pt idx="83">
                  <c:v>1198</c:v>
                </c:pt>
                <c:pt idx="84">
                  <c:v>1199</c:v>
                </c:pt>
                <c:pt idx="85">
                  <c:v>1200</c:v>
                </c:pt>
                <c:pt idx="86">
                  <c:v>1201</c:v>
                </c:pt>
                <c:pt idx="87">
                  <c:v>1202</c:v>
                </c:pt>
                <c:pt idx="88">
                  <c:v>1203</c:v>
                </c:pt>
                <c:pt idx="89">
                  <c:v>1204</c:v>
                </c:pt>
                <c:pt idx="90">
                  <c:v>1205</c:v>
                </c:pt>
                <c:pt idx="91">
                  <c:v>1206</c:v>
                </c:pt>
                <c:pt idx="92">
                  <c:v>1207</c:v>
                </c:pt>
                <c:pt idx="93">
                  <c:v>1208</c:v>
                </c:pt>
                <c:pt idx="94">
                  <c:v>1209</c:v>
                </c:pt>
                <c:pt idx="95">
                  <c:v>1210</c:v>
                </c:pt>
                <c:pt idx="96">
                  <c:v>1211</c:v>
                </c:pt>
                <c:pt idx="97">
                  <c:v>1212</c:v>
                </c:pt>
                <c:pt idx="98">
                  <c:v>1213</c:v>
                </c:pt>
                <c:pt idx="99">
                  <c:v>1214</c:v>
                </c:pt>
                <c:pt idx="100">
                  <c:v>1215</c:v>
                </c:pt>
                <c:pt idx="101">
                  <c:v>1216</c:v>
                </c:pt>
                <c:pt idx="102">
                  <c:v>1217</c:v>
                </c:pt>
                <c:pt idx="103">
                  <c:v>1218</c:v>
                </c:pt>
                <c:pt idx="104">
                  <c:v>1219</c:v>
                </c:pt>
                <c:pt idx="105">
                  <c:v>1220</c:v>
                </c:pt>
                <c:pt idx="106">
                  <c:v>1221</c:v>
                </c:pt>
                <c:pt idx="107">
                  <c:v>1222</c:v>
                </c:pt>
                <c:pt idx="108">
                  <c:v>1223</c:v>
                </c:pt>
                <c:pt idx="109">
                  <c:v>1224</c:v>
                </c:pt>
                <c:pt idx="110">
                  <c:v>1225</c:v>
                </c:pt>
                <c:pt idx="111">
                  <c:v>1226</c:v>
                </c:pt>
                <c:pt idx="112">
                  <c:v>1227</c:v>
                </c:pt>
                <c:pt idx="113">
                  <c:v>1228</c:v>
                </c:pt>
                <c:pt idx="114">
                  <c:v>1229</c:v>
                </c:pt>
                <c:pt idx="115">
                  <c:v>1230</c:v>
                </c:pt>
                <c:pt idx="116">
                  <c:v>1231</c:v>
                </c:pt>
                <c:pt idx="117">
                  <c:v>1232</c:v>
                </c:pt>
                <c:pt idx="118">
                  <c:v>1233</c:v>
                </c:pt>
                <c:pt idx="119">
                  <c:v>1234</c:v>
                </c:pt>
                <c:pt idx="120">
                  <c:v>1235</c:v>
                </c:pt>
                <c:pt idx="121">
                  <c:v>1236</c:v>
                </c:pt>
                <c:pt idx="122">
                  <c:v>1237</c:v>
                </c:pt>
                <c:pt idx="123">
                  <c:v>1238</c:v>
                </c:pt>
                <c:pt idx="124">
                  <c:v>1239</c:v>
                </c:pt>
                <c:pt idx="125">
                  <c:v>1240</c:v>
                </c:pt>
                <c:pt idx="126">
                  <c:v>1241</c:v>
                </c:pt>
                <c:pt idx="127">
                  <c:v>1242</c:v>
                </c:pt>
                <c:pt idx="128">
                  <c:v>1243</c:v>
                </c:pt>
                <c:pt idx="129">
                  <c:v>1244</c:v>
                </c:pt>
                <c:pt idx="130">
                  <c:v>1245</c:v>
                </c:pt>
                <c:pt idx="131">
                  <c:v>1246</c:v>
                </c:pt>
                <c:pt idx="132">
                  <c:v>1247</c:v>
                </c:pt>
                <c:pt idx="133">
                  <c:v>1248</c:v>
                </c:pt>
                <c:pt idx="134">
                  <c:v>1249</c:v>
                </c:pt>
                <c:pt idx="135">
                  <c:v>1250</c:v>
                </c:pt>
                <c:pt idx="136">
                  <c:v>1251</c:v>
                </c:pt>
                <c:pt idx="137">
                  <c:v>1252</c:v>
                </c:pt>
                <c:pt idx="138">
                  <c:v>1253</c:v>
                </c:pt>
                <c:pt idx="139">
                  <c:v>1254</c:v>
                </c:pt>
                <c:pt idx="140">
                  <c:v>1255</c:v>
                </c:pt>
                <c:pt idx="141">
                  <c:v>1256</c:v>
                </c:pt>
                <c:pt idx="142">
                  <c:v>1257</c:v>
                </c:pt>
                <c:pt idx="143">
                  <c:v>1258</c:v>
                </c:pt>
                <c:pt idx="144">
                  <c:v>1259</c:v>
                </c:pt>
                <c:pt idx="145">
                  <c:v>1260</c:v>
                </c:pt>
                <c:pt idx="146">
                  <c:v>1261</c:v>
                </c:pt>
                <c:pt idx="147">
                  <c:v>1262</c:v>
                </c:pt>
                <c:pt idx="148">
                  <c:v>1263</c:v>
                </c:pt>
                <c:pt idx="149">
                  <c:v>1264</c:v>
                </c:pt>
                <c:pt idx="150">
                  <c:v>1265</c:v>
                </c:pt>
                <c:pt idx="151">
                  <c:v>1266</c:v>
                </c:pt>
                <c:pt idx="152">
                  <c:v>1267</c:v>
                </c:pt>
                <c:pt idx="153">
                  <c:v>1268</c:v>
                </c:pt>
                <c:pt idx="154">
                  <c:v>1269</c:v>
                </c:pt>
                <c:pt idx="155">
                  <c:v>1270</c:v>
                </c:pt>
                <c:pt idx="156">
                  <c:v>1271</c:v>
                </c:pt>
                <c:pt idx="157">
                  <c:v>1272</c:v>
                </c:pt>
                <c:pt idx="158">
                  <c:v>1273</c:v>
                </c:pt>
                <c:pt idx="159">
                  <c:v>1274</c:v>
                </c:pt>
                <c:pt idx="160">
                  <c:v>1275</c:v>
                </c:pt>
                <c:pt idx="161">
                  <c:v>1276</c:v>
                </c:pt>
                <c:pt idx="162">
                  <c:v>1277</c:v>
                </c:pt>
                <c:pt idx="163">
                  <c:v>1278</c:v>
                </c:pt>
                <c:pt idx="164">
                  <c:v>1279</c:v>
                </c:pt>
                <c:pt idx="165">
                  <c:v>1280</c:v>
                </c:pt>
                <c:pt idx="166">
                  <c:v>1281</c:v>
                </c:pt>
                <c:pt idx="167">
                  <c:v>1282</c:v>
                </c:pt>
                <c:pt idx="168">
                  <c:v>1283</c:v>
                </c:pt>
                <c:pt idx="169">
                  <c:v>1284</c:v>
                </c:pt>
                <c:pt idx="170">
                  <c:v>1285</c:v>
                </c:pt>
                <c:pt idx="171">
                  <c:v>1286</c:v>
                </c:pt>
                <c:pt idx="172">
                  <c:v>1287</c:v>
                </c:pt>
                <c:pt idx="173">
                  <c:v>1288</c:v>
                </c:pt>
                <c:pt idx="174">
                  <c:v>1289</c:v>
                </c:pt>
                <c:pt idx="175">
                  <c:v>1290</c:v>
                </c:pt>
                <c:pt idx="176">
                  <c:v>1291</c:v>
                </c:pt>
                <c:pt idx="177">
                  <c:v>1292</c:v>
                </c:pt>
                <c:pt idx="178">
                  <c:v>1293</c:v>
                </c:pt>
                <c:pt idx="179">
                  <c:v>1294</c:v>
                </c:pt>
                <c:pt idx="180">
                  <c:v>1295</c:v>
                </c:pt>
                <c:pt idx="181">
                  <c:v>1296</c:v>
                </c:pt>
                <c:pt idx="182">
                  <c:v>1297</c:v>
                </c:pt>
                <c:pt idx="183">
                  <c:v>1298</c:v>
                </c:pt>
                <c:pt idx="184">
                  <c:v>1299</c:v>
                </c:pt>
                <c:pt idx="185">
                  <c:v>1300</c:v>
                </c:pt>
                <c:pt idx="186">
                  <c:v>1301</c:v>
                </c:pt>
                <c:pt idx="187">
                  <c:v>1302</c:v>
                </c:pt>
                <c:pt idx="188">
                  <c:v>1303</c:v>
                </c:pt>
                <c:pt idx="189">
                  <c:v>1304</c:v>
                </c:pt>
                <c:pt idx="190">
                  <c:v>1305</c:v>
                </c:pt>
                <c:pt idx="191">
                  <c:v>1306</c:v>
                </c:pt>
                <c:pt idx="192">
                  <c:v>1307</c:v>
                </c:pt>
              </c:numCache>
            </c:numRef>
          </c:xVal>
          <c:yVal>
            <c:numRef>
              <c:f>Graph!$B$1117:$B$1307</c:f>
              <c:numCache>
                <c:formatCode>General</c:formatCode>
                <c:ptCount val="191"/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3D-453A-B23C-939EB1A43AA0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Graph!$A$1116:$A$1308</c:f>
              <c:numCache>
                <c:formatCode>General</c:formatCode>
                <c:ptCount val="193"/>
                <c:pt idx="0">
                  <c:v>1115</c:v>
                </c:pt>
                <c:pt idx="1">
                  <c:v>1116</c:v>
                </c:pt>
                <c:pt idx="2">
                  <c:v>1117</c:v>
                </c:pt>
                <c:pt idx="3">
                  <c:v>1118</c:v>
                </c:pt>
                <c:pt idx="4">
                  <c:v>1119</c:v>
                </c:pt>
                <c:pt idx="5">
                  <c:v>1120</c:v>
                </c:pt>
                <c:pt idx="6">
                  <c:v>1121</c:v>
                </c:pt>
                <c:pt idx="7">
                  <c:v>1122</c:v>
                </c:pt>
                <c:pt idx="8">
                  <c:v>1123</c:v>
                </c:pt>
                <c:pt idx="9">
                  <c:v>1124</c:v>
                </c:pt>
                <c:pt idx="10">
                  <c:v>1125</c:v>
                </c:pt>
                <c:pt idx="11">
                  <c:v>1126</c:v>
                </c:pt>
                <c:pt idx="12">
                  <c:v>1127</c:v>
                </c:pt>
                <c:pt idx="13">
                  <c:v>1128</c:v>
                </c:pt>
                <c:pt idx="14">
                  <c:v>1129</c:v>
                </c:pt>
                <c:pt idx="15">
                  <c:v>1130</c:v>
                </c:pt>
                <c:pt idx="16">
                  <c:v>1131</c:v>
                </c:pt>
                <c:pt idx="17">
                  <c:v>1132</c:v>
                </c:pt>
                <c:pt idx="18">
                  <c:v>1133</c:v>
                </c:pt>
                <c:pt idx="19">
                  <c:v>1134</c:v>
                </c:pt>
                <c:pt idx="20">
                  <c:v>1135</c:v>
                </c:pt>
                <c:pt idx="21">
                  <c:v>1136</c:v>
                </c:pt>
                <c:pt idx="22">
                  <c:v>1137</c:v>
                </c:pt>
                <c:pt idx="23">
                  <c:v>1138</c:v>
                </c:pt>
                <c:pt idx="24">
                  <c:v>1139</c:v>
                </c:pt>
                <c:pt idx="25">
                  <c:v>1140</c:v>
                </c:pt>
                <c:pt idx="26">
                  <c:v>1141</c:v>
                </c:pt>
                <c:pt idx="27">
                  <c:v>1142</c:v>
                </c:pt>
                <c:pt idx="28">
                  <c:v>1143</c:v>
                </c:pt>
                <c:pt idx="29">
                  <c:v>1144</c:v>
                </c:pt>
                <c:pt idx="30">
                  <c:v>1145</c:v>
                </c:pt>
                <c:pt idx="31">
                  <c:v>1146</c:v>
                </c:pt>
                <c:pt idx="32">
                  <c:v>1147</c:v>
                </c:pt>
                <c:pt idx="33">
                  <c:v>1148</c:v>
                </c:pt>
                <c:pt idx="34">
                  <c:v>1149</c:v>
                </c:pt>
                <c:pt idx="35">
                  <c:v>1150</c:v>
                </c:pt>
                <c:pt idx="36">
                  <c:v>1151</c:v>
                </c:pt>
                <c:pt idx="37">
                  <c:v>1152</c:v>
                </c:pt>
                <c:pt idx="38">
                  <c:v>1153</c:v>
                </c:pt>
                <c:pt idx="39">
                  <c:v>1154</c:v>
                </c:pt>
                <c:pt idx="40">
                  <c:v>1155</c:v>
                </c:pt>
                <c:pt idx="41">
                  <c:v>1156</c:v>
                </c:pt>
                <c:pt idx="42">
                  <c:v>1157</c:v>
                </c:pt>
                <c:pt idx="43">
                  <c:v>1158</c:v>
                </c:pt>
                <c:pt idx="44">
                  <c:v>1159</c:v>
                </c:pt>
                <c:pt idx="45">
                  <c:v>1160</c:v>
                </c:pt>
                <c:pt idx="46">
                  <c:v>1161</c:v>
                </c:pt>
                <c:pt idx="47">
                  <c:v>1162</c:v>
                </c:pt>
                <c:pt idx="48">
                  <c:v>1163</c:v>
                </c:pt>
                <c:pt idx="49">
                  <c:v>1164</c:v>
                </c:pt>
                <c:pt idx="50">
                  <c:v>1165</c:v>
                </c:pt>
                <c:pt idx="51">
                  <c:v>1166</c:v>
                </c:pt>
                <c:pt idx="52">
                  <c:v>1167</c:v>
                </c:pt>
                <c:pt idx="53">
                  <c:v>1168</c:v>
                </c:pt>
                <c:pt idx="54">
                  <c:v>1169</c:v>
                </c:pt>
                <c:pt idx="55">
                  <c:v>1170</c:v>
                </c:pt>
                <c:pt idx="56">
                  <c:v>1171</c:v>
                </c:pt>
                <c:pt idx="57">
                  <c:v>1172</c:v>
                </c:pt>
                <c:pt idx="58">
                  <c:v>1173</c:v>
                </c:pt>
                <c:pt idx="59">
                  <c:v>1174</c:v>
                </c:pt>
                <c:pt idx="60">
                  <c:v>1175</c:v>
                </c:pt>
                <c:pt idx="61">
                  <c:v>1176</c:v>
                </c:pt>
                <c:pt idx="62">
                  <c:v>1177</c:v>
                </c:pt>
                <c:pt idx="63">
                  <c:v>1178</c:v>
                </c:pt>
                <c:pt idx="64">
                  <c:v>1179</c:v>
                </c:pt>
                <c:pt idx="65">
                  <c:v>1180</c:v>
                </c:pt>
                <c:pt idx="66">
                  <c:v>1181</c:v>
                </c:pt>
                <c:pt idx="67">
                  <c:v>1182</c:v>
                </c:pt>
                <c:pt idx="68">
                  <c:v>1183</c:v>
                </c:pt>
                <c:pt idx="69">
                  <c:v>1184</c:v>
                </c:pt>
                <c:pt idx="70">
                  <c:v>1185</c:v>
                </c:pt>
                <c:pt idx="71">
                  <c:v>1186</c:v>
                </c:pt>
                <c:pt idx="72">
                  <c:v>1187</c:v>
                </c:pt>
                <c:pt idx="73">
                  <c:v>1188</c:v>
                </c:pt>
                <c:pt idx="74">
                  <c:v>1189</c:v>
                </c:pt>
                <c:pt idx="75">
                  <c:v>1190</c:v>
                </c:pt>
                <c:pt idx="76">
                  <c:v>1191</c:v>
                </c:pt>
                <c:pt idx="77">
                  <c:v>1192</c:v>
                </c:pt>
                <c:pt idx="78">
                  <c:v>1193</c:v>
                </c:pt>
                <c:pt idx="79">
                  <c:v>1194</c:v>
                </c:pt>
                <c:pt idx="80">
                  <c:v>1195</c:v>
                </c:pt>
                <c:pt idx="81">
                  <c:v>1196</c:v>
                </c:pt>
                <c:pt idx="82">
                  <c:v>1197</c:v>
                </c:pt>
                <c:pt idx="83">
                  <c:v>1198</c:v>
                </c:pt>
                <c:pt idx="84">
                  <c:v>1199</c:v>
                </c:pt>
                <c:pt idx="85">
                  <c:v>1200</c:v>
                </c:pt>
                <c:pt idx="86">
                  <c:v>1201</c:v>
                </c:pt>
                <c:pt idx="87">
                  <c:v>1202</c:v>
                </c:pt>
                <c:pt idx="88">
                  <c:v>1203</c:v>
                </c:pt>
                <c:pt idx="89">
                  <c:v>1204</c:v>
                </c:pt>
                <c:pt idx="90">
                  <c:v>1205</c:v>
                </c:pt>
                <c:pt idx="91">
                  <c:v>1206</c:v>
                </c:pt>
                <c:pt idx="92">
                  <c:v>1207</c:v>
                </c:pt>
                <c:pt idx="93">
                  <c:v>1208</c:v>
                </c:pt>
                <c:pt idx="94">
                  <c:v>1209</c:v>
                </c:pt>
                <c:pt idx="95">
                  <c:v>1210</c:v>
                </c:pt>
                <c:pt idx="96">
                  <c:v>1211</c:v>
                </c:pt>
                <c:pt idx="97">
                  <c:v>1212</c:v>
                </c:pt>
                <c:pt idx="98">
                  <c:v>1213</c:v>
                </c:pt>
                <c:pt idx="99">
                  <c:v>1214</c:v>
                </c:pt>
                <c:pt idx="100">
                  <c:v>1215</c:v>
                </c:pt>
                <c:pt idx="101">
                  <c:v>1216</c:v>
                </c:pt>
                <c:pt idx="102">
                  <c:v>1217</c:v>
                </c:pt>
                <c:pt idx="103">
                  <c:v>1218</c:v>
                </c:pt>
                <c:pt idx="104">
                  <c:v>1219</c:v>
                </c:pt>
                <c:pt idx="105">
                  <c:v>1220</c:v>
                </c:pt>
                <c:pt idx="106">
                  <c:v>1221</c:v>
                </c:pt>
                <c:pt idx="107">
                  <c:v>1222</c:v>
                </c:pt>
                <c:pt idx="108">
                  <c:v>1223</c:v>
                </c:pt>
                <c:pt idx="109">
                  <c:v>1224</c:v>
                </c:pt>
                <c:pt idx="110">
                  <c:v>1225</c:v>
                </c:pt>
                <c:pt idx="111">
                  <c:v>1226</c:v>
                </c:pt>
                <c:pt idx="112">
                  <c:v>1227</c:v>
                </c:pt>
                <c:pt idx="113">
                  <c:v>1228</c:v>
                </c:pt>
                <c:pt idx="114">
                  <c:v>1229</c:v>
                </c:pt>
                <c:pt idx="115">
                  <c:v>1230</c:v>
                </c:pt>
                <c:pt idx="116">
                  <c:v>1231</c:v>
                </c:pt>
                <c:pt idx="117">
                  <c:v>1232</c:v>
                </c:pt>
                <c:pt idx="118">
                  <c:v>1233</c:v>
                </c:pt>
                <c:pt idx="119">
                  <c:v>1234</c:v>
                </c:pt>
                <c:pt idx="120">
                  <c:v>1235</c:v>
                </c:pt>
                <c:pt idx="121">
                  <c:v>1236</c:v>
                </c:pt>
                <c:pt idx="122">
                  <c:v>1237</c:v>
                </c:pt>
                <c:pt idx="123">
                  <c:v>1238</c:v>
                </c:pt>
                <c:pt idx="124">
                  <c:v>1239</c:v>
                </c:pt>
                <c:pt idx="125">
                  <c:v>1240</c:v>
                </c:pt>
                <c:pt idx="126">
                  <c:v>1241</c:v>
                </c:pt>
                <c:pt idx="127">
                  <c:v>1242</c:v>
                </c:pt>
                <c:pt idx="128">
                  <c:v>1243</c:v>
                </c:pt>
                <c:pt idx="129">
                  <c:v>1244</c:v>
                </c:pt>
                <c:pt idx="130">
                  <c:v>1245</c:v>
                </c:pt>
                <c:pt idx="131">
                  <c:v>1246</c:v>
                </c:pt>
                <c:pt idx="132">
                  <c:v>1247</c:v>
                </c:pt>
                <c:pt idx="133">
                  <c:v>1248</c:v>
                </c:pt>
                <c:pt idx="134">
                  <c:v>1249</c:v>
                </c:pt>
                <c:pt idx="135">
                  <c:v>1250</c:v>
                </c:pt>
                <c:pt idx="136">
                  <c:v>1251</c:v>
                </c:pt>
                <c:pt idx="137">
                  <c:v>1252</c:v>
                </c:pt>
                <c:pt idx="138">
                  <c:v>1253</c:v>
                </c:pt>
                <c:pt idx="139">
                  <c:v>1254</c:v>
                </c:pt>
                <c:pt idx="140">
                  <c:v>1255</c:v>
                </c:pt>
                <c:pt idx="141">
                  <c:v>1256</c:v>
                </c:pt>
                <c:pt idx="142">
                  <c:v>1257</c:v>
                </c:pt>
                <c:pt idx="143">
                  <c:v>1258</c:v>
                </c:pt>
                <c:pt idx="144">
                  <c:v>1259</c:v>
                </c:pt>
                <c:pt idx="145">
                  <c:v>1260</c:v>
                </c:pt>
                <c:pt idx="146">
                  <c:v>1261</c:v>
                </c:pt>
                <c:pt idx="147">
                  <c:v>1262</c:v>
                </c:pt>
                <c:pt idx="148">
                  <c:v>1263</c:v>
                </c:pt>
                <c:pt idx="149">
                  <c:v>1264</c:v>
                </c:pt>
                <c:pt idx="150">
                  <c:v>1265</c:v>
                </c:pt>
                <c:pt idx="151">
                  <c:v>1266</c:v>
                </c:pt>
                <c:pt idx="152">
                  <c:v>1267</c:v>
                </c:pt>
                <c:pt idx="153">
                  <c:v>1268</c:v>
                </c:pt>
                <c:pt idx="154">
                  <c:v>1269</c:v>
                </c:pt>
                <c:pt idx="155">
                  <c:v>1270</c:v>
                </c:pt>
                <c:pt idx="156">
                  <c:v>1271</c:v>
                </c:pt>
                <c:pt idx="157">
                  <c:v>1272</c:v>
                </c:pt>
                <c:pt idx="158">
                  <c:v>1273</c:v>
                </c:pt>
                <c:pt idx="159">
                  <c:v>1274</c:v>
                </c:pt>
                <c:pt idx="160">
                  <c:v>1275</c:v>
                </c:pt>
                <c:pt idx="161">
                  <c:v>1276</c:v>
                </c:pt>
                <c:pt idx="162">
                  <c:v>1277</c:v>
                </c:pt>
                <c:pt idx="163">
                  <c:v>1278</c:v>
                </c:pt>
                <c:pt idx="164">
                  <c:v>1279</c:v>
                </c:pt>
                <c:pt idx="165">
                  <c:v>1280</c:v>
                </c:pt>
                <c:pt idx="166">
                  <c:v>1281</c:v>
                </c:pt>
                <c:pt idx="167">
                  <c:v>1282</c:v>
                </c:pt>
                <c:pt idx="168">
                  <c:v>1283</c:v>
                </c:pt>
                <c:pt idx="169">
                  <c:v>1284</c:v>
                </c:pt>
                <c:pt idx="170">
                  <c:v>1285</c:v>
                </c:pt>
                <c:pt idx="171">
                  <c:v>1286</c:v>
                </c:pt>
                <c:pt idx="172">
                  <c:v>1287</c:v>
                </c:pt>
                <c:pt idx="173">
                  <c:v>1288</c:v>
                </c:pt>
                <c:pt idx="174">
                  <c:v>1289</c:v>
                </c:pt>
                <c:pt idx="175">
                  <c:v>1290</c:v>
                </c:pt>
                <c:pt idx="176">
                  <c:v>1291</c:v>
                </c:pt>
                <c:pt idx="177">
                  <c:v>1292</c:v>
                </c:pt>
                <c:pt idx="178">
                  <c:v>1293</c:v>
                </c:pt>
                <c:pt idx="179">
                  <c:v>1294</c:v>
                </c:pt>
                <c:pt idx="180">
                  <c:v>1295</c:v>
                </c:pt>
                <c:pt idx="181">
                  <c:v>1296</c:v>
                </c:pt>
                <c:pt idx="182">
                  <c:v>1297</c:v>
                </c:pt>
                <c:pt idx="183">
                  <c:v>1298</c:v>
                </c:pt>
                <c:pt idx="184">
                  <c:v>1299</c:v>
                </c:pt>
                <c:pt idx="185">
                  <c:v>1300</c:v>
                </c:pt>
                <c:pt idx="186">
                  <c:v>1301</c:v>
                </c:pt>
                <c:pt idx="187">
                  <c:v>1302</c:v>
                </c:pt>
                <c:pt idx="188">
                  <c:v>1303</c:v>
                </c:pt>
                <c:pt idx="189">
                  <c:v>1304</c:v>
                </c:pt>
                <c:pt idx="190">
                  <c:v>1305</c:v>
                </c:pt>
                <c:pt idx="191">
                  <c:v>1306</c:v>
                </c:pt>
                <c:pt idx="192">
                  <c:v>1307</c:v>
                </c:pt>
              </c:numCache>
            </c:numRef>
          </c:xVal>
          <c:yVal>
            <c:numRef>
              <c:f>Graph!$C$1117:$C$1307</c:f>
              <c:numCache>
                <c:formatCode>General</c:formatCode>
                <c:ptCount val="191"/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3D-453A-B23C-939EB1A43AA0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Graph!$A$1116:$A$1308</c:f>
              <c:numCache>
                <c:formatCode>General</c:formatCode>
                <c:ptCount val="193"/>
                <c:pt idx="0">
                  <c:v>1115</c:v>
                </c:pt>
                <c:pt idx="1">
                  <c:v>1116</c:v>
                </c:pt>
                <c:pt idx="2">
                  <c:v>1117</c:v>
                </c:pt>
                <c:pt idx="3">
                  <c:v>1118</c:v>
                </c:pt>
                <c:pt idx="4">
                  <c:v>1119</c:v>
                </c:pt>
                <c:pt idx="5">
                  <c:v>1120</c:v>
                </c:pt>
                <c:pt idx="6">
                  <c:v>1121</c:v>
                </c:pt>
                <c:pt idx="7">
                  <c:v>1122</c:v>
                </c:pt>
                <c:pt idx="8">
                  <c:v>1123</c:v>
                </c:pt>
                <c:pt idx="9">
                  <c:v>1124</c:v>
                </c:pt>
                <c:pt idx="10">
                  <c:v>1125</c:v>
                </c:pt>
                <c:pt idx="11">
                  <c:v>1126</c:v>
                </c:pt>
                <c:pt idx="12">
                  <c:v>1127</c:v>
                </c:pt>
                <c:pt idx="13">
                  <c:v>1128</c:v>
                </c:pt>
                <c:pt idx="14">
                  <c:v>1129</c:v>
                </c:pt>
                <c:pt idx="15">
                  <c:v>1130</c:v>
                </c:pt>
                <c:pt idx="16">
                  <c:v>1131</c:v>
                </c:pt>
                <c:pt idx="17">
                  <c:v>1132</c:v>
                </c:pt>
                <c:pt idx="18">
                  <c:v>1133</c:v>
                </c:pt>
                <c:pt idx="19">
                  <c:v>1134</c:v>
                </c:pt>
                <c:pt idx="20">
                  <c:v>1135</c:v>
                </c:pt>
                <c:pt idx="21">
                  <c:v>1136</c:v>
                </c:pt>
                <c:pt idx="22">
                  <c:v>1137</c:v>
                </c:pt>
                <c:pt idx="23">
                  <c:v>1138</c:v>
                </c:pt>
                <c:pt idx="24">
                  <c:v>1139</c:v>
                </c:pt>
                <c:pt idx="25">
                  <c:v>1140</c:v>
                </c:pt>
                <c:pt idx="26">
                  <c:v>1141</c:v>
                </c:pt>
                <c:pt idx="27">
                  <c:v>1142</c:v>
                </c:pt>
                <c:pt idx="28">
                  <c:v>1143</c:v>
                </c:pt>
                <c:pt idx="29">
                  <c:v>1144</c:v>
                </c:pt>
                <c:pt idx="30">
                  <c:v>1145</c:v>
                </c:pt>
                <c:pt idx="31">
                  <c:v>1146</c:v>
                </c:pt>
                <c:pt idx="32">
                  <c:v>1147</c:v>
                </c:pt>
                <c:pt idx="33">
                  <c:v>1148</c:v>
                </c:pt>
                <c:pt idx="34">
                  <c:v>1149</c:v>
                </c:pt>
                <c:pt idx="35">
                  <c:v>1150</c:v>
                </c:pt>
                <c:pt idx="36">
                  <c:v>1151</c:v>
                </c:pt>
                <c:pt idx="37">
                  <c:v>1152</c:v>
                </c:pt>
                <c:pt idx="38">
                  <c:v>1153</c:v>
                </c:pt>
                <c:pt idx="39">
                  <c:v>1154</c:v>
                </c:pt>
                <c:pt idx="40">
                  <c:v>1155</c:v>
                </c:pt>
                <c:pt idx="41">
                  <c:v>1156</c:v>
                </c:pt>
                <c:pt idx="42">
                  <c:v>1157</c:v>
                </c:pt>
                <c:pt idx="43">
                  <c:v>1158</c:v>
                </c:pt>
                <c:pt idx="44">
                  <c:v>1159</c:v>
                </c:pt>
                <c:pt idx="45">
                  <c:v>1160</c:v>
                </c:pt>
                <c:pt idx="46">
                  <c:v>1161</c:v>
                </c:pt>
                <c:pt idx="47">
                  <c:v>1162</c:v>
                </c:pt>
                <c:pt idx="48">
                  <c:v>1163</c:v>
                </c:pt>
                <c:pt idx="49">
                  <c:v>1164</c:v>
                </c:pt>
                <c:pt idx="50">
                  <c:v>1165</c:v>
                </c:pt>
                <c:pt idx="51">
                  <c:v>1166</c:v>
                </c:pt>
                <c:pt idx="52">
                  <c:v>1167</c:v>
                </c:pt>
                <c:pt idx="53">
                  <c:v>1168</c:v>
                </c:pt>
                <c:pt idx="54">
                  <c:v>1169</c:v>
                </c:pt>
                <c:pt idx="55">
                  <c:v>1170</c:v>
                </c:pt>
                <c:pt idx="56">
                  <c:v>1171</c:v>
                </c:pt>
                <c:pt idx="57">
                  <c:v>1172</c:v>
                </c:pt>
                <c:pt idx="58">
                  <c:v>1173</c:v>
                </c:pt>
                <c:pt idx="59">
                  <c:v>1174</c:v>
                </c:pt>
                <c:pt idx="60">
                  <c:v>1175</c:v>
                </c:pt>
                <c:pt idx="61">
                  <c:v>1176</c:v>
                </c:pt>
                <c:pt idx="62">
                  <c:v>1177</c:v>
                </c:pt>
                <c:pt idx="63">
                  <c:v>1178</c:v>
                </c:pt>
                <c:pt idx="64">
                  <c:v>1179</c:v>
                </c:pt>
                <c:pt idx="65">
                  <c:v>1180</c:v>
                </c:pt>
                <c:pt idx="66">
                  <c:v>1181</c:v>
                </c:pt>
                <c:pt idx="67">
                  <c:v>1182</c:v>
                </c:pt>
                <c:pt idx="68">
                  <c:v>1183</c:v>
                </c:pt>
                <c:pt idx="69">
                  <c:v>1184</c:v>
                </c:pt>
                <c:pt idx="70">
                  <c:v>1185</c:v>
                </c:pt>
                <c:pt idx="71">
                  <c:v>1186</c:v>
                </c:pt>
                <c:pt idx="72">
                  <c:v>1187</c:v>
                </c:pt>
                <c:pt idx="73">
                  <c:v>1188</c:v>
                </c:pt>
                <c:pt idx="74">
                  <c:v>1189</c:v>
                </c:pt>
                <c:pt idx="75">
                  <c:v>1190</c:v>
                </c:pt>
                <c:pt idx="76">
                  <c:v>1191</c:v>
                </c:pt>
                <c:pt idx="77">
                  <c:v>1192</c:v>
                </c:pt>
                <c:pt idx="78">
                  <c:v>1193</c:v>
                </c:pt>
                <c:pt idx="79">
                  <c:v>1194</c:v>
                </c:pt>
                <c:pt idx="80">
                  <c:v>1195</c:v>
                </c:pt>
                <c:pt idx="81">
                  <c:v>1196</c:v>
                </c:pt>
                <c:pt idx="82">
                  <c:v>1197</c:v>
                </c:pt>
                <c:pt idx="83">
                  <c:v>1198</c:v>
                </c:pt>
                <c:pt idx="84">
                  <c:v>1199</c:v>
                </c:pt>
                <c:pt idx="85">
                  <c:v>1200</c:v>
                </c:pt>
                <c:pt idx="86">
                  <c:v>1201</c:v>
                </c:pt>
                <c:pt idx="87">
                  <c:v>1202</c:v>
                </c:pt>
                <c:pt idx="88">
                  <c:v>1203</c:v>
                </c:pt>
                <c:pt idx="89">
                  <c:v>1204</c:v>
                </c:pt>
                <c:pt idx="90">
                  <c:v>1205</c:v>
                </c:pt>
                <c:pt idx="91">
                  <c:v>1206</c:v>
                </c:pt>
                <c:pt idx="92">
                  <c:v>1207</c:v>
                </c:pt>
                <c:pt idx="93">
                  <c:v>1208</c:v>
                </c:pt>
                <c:pt idx="94">
                  <c:v>1209</c:v>
                </c:pt>
                <c:pt idx="95">
                  <c:v>1210</c:v>
                </c:pt>
                <c:pt idx="96">
                  <c:v>1211</c:v>
                </c:pt>
                <c:pt idx="97">
                  <c:v>1212</c:v>
                </c:pt>
                <c:pt idx="98">
                  <c:v>1213</c:v>
                </c:pt>
                <c:pt idx="99">
                  <c:v>1214</c:v>
                </c:pt>
                <c:pt idx="100">
                  <c:v>1215</c:v>
                </c:pt>
                <c:pt idx="101">
                  <c:v>1216</c:v>
                </c:pt>
                <c:pt idx="102">
                  <c:v>1217</c:v>
                </c:pt>
                <c:pt idx="103">
                  <c:v>1218</c:v>
                </c:pt>
                <c:pt idx="104">
                  <c:v>1219</c:v>
                </c:pt>
                <c:pt idx="105">
                  <c:v>1220</c:v>
                </c:pt>
                <c:pt idx="106">
                  <c:v>1221</c:v>
                </c:pt>
                <c:pt idx="107">
                  <c:v>1222</c:v>
                </c:pt>
                <c:pt idx="108">
                  <c:v>1223</c:v>
                </c:pt>
                <c:pt idx="109">
                  <c:v>1224</c:v>
                </c:pt>
                <c:pt idx="110">
                  <c:v>1225</c:v>
                </c:pt>
                <c:pt idx="111">
                  <c:v>1226</c:v>
                </c:pt>
                <c:pt idx="112">
                  <c:v>1227</c:v>
                </c:pt>
                <c:pt idx="113">
                  <c:v>1228</c:v>
                </c:pt>
                <c:pt idx="114">
                  <c:v>1229</c:v>
                </c:pt>
                <c:pt idx="115">
                  <c:v>1230</c:v>
                </c:pt>
                <c:pt idx="116">
                  <c:v>1231</c:v>
                </c:pt>
                <c:pt idx="117">
                  <c:v>1232</c:v>
                </c:pt>
                <c:pt idx="118">
                  <c:v>1233</c:v>
                </c:pt>
                <c:pt idx="119">
                  <c:v>1234</c:v>
                </c:pt>
                <c:pt idx="120">
                  <c:v>1235</c:v>
                </c:pt>
                <c:pt idx="121">
                  <c:v>1236</c:v>
                </c:pt>
                <c:pt idx="122">
                  <c:v>1237</c:v>
                </c:pt>
                <c:pt idx="123">
                  <c:v>1238</c:v>
                </c:pt>
                <c:pt idx="124">
                  <c:v>1239</c:v>
                </c:pt>
                <c:pt idx="125">
                  <c:v>1240</c:v>
                </c:pt>
                <c:pt idx="126">
                  <c:v>1241</c:v>
                </c:pt>
                <c:pt idx="127">
                  <c:v>1242</c:v>
                </c:pt>
                <c:pt idx="128">
                  <c:v>1243</c:v>
                </c:pt>
                <c:pt idx="129">
                  <c:v>1244</c:v>
                </c:pt>
                <c:pt idx="130">
                  <c:v>1245</c:v>
                </c:pt>
                <c:pt idx="131">
                  <c:v>1246</c:v>
                </c:pt>
                <c:pt idx="132">
                  <c:v>1247</c:v>
                </c:pt>
                <c:pt idx="133">
                  <c:v>1248</c:v>
                </c:pt>
                <c:pt idx="134">
                  <c:v>1249</c:v>
                </c:pt>
                <c:pt idx="135">
                  <c:v>1250</c:v>
                </c:pt>
                <c:pt idx="136">
                  <c:v>1251</c:v>
                </c:pt>
                <c:pt idx="137">
                  <c:v>1252</c:v>
                </c:pt>
                <c:pt idx="138">
                  <c:v>1253</c:v>
                </c:pt>
                <c:pt idx="139">
                  <c:v>1254</c:v>
                </c:pt>
                <c:pt idx="140">
                  <c:v>1255</c:v>
                </c:pt>
                <c:pt idx="141">
                  <c:v>1256</c:v>
                </c:pt>
                <c:pt idx="142">
                  <c:v>1257</c:v>
                </c:pt>
                <c:pt idx="143">
                  <c:v>1258</c:v>
                </c:pt>
                <c:pt idx="144">
                  <c:v>1259</c:v>
                </c:pt>
                <c:pt idx="145">
                  <c:v>1260</c:v>
                </c:pt>
                <c:pt idx="146">
                  <c:v>1261</c:v>
                </c:pt>
                <c:pt idx="147">
                  <c:v>1262</c:v>
                </c:pt>
                <c:pt idx="148">
                  <c:v>1263</c:v>
                </c:pt>
                <c:pt idx="149">
                  <c:v>1264</c:v>
                </c:pt>
                <c:pt idx="150">
                  <c:v>1265</c:v>
                </c:pt>
                <c:pt idx="151">
                  <c:v>1266</c:v>
                </c:pt>
                <c:pt idx="152">
                  <c:v>1267</c:v>
                </c:pt>
                <c:pt idx="153">
                  <c:v>1268</c:v>
                </c:pt>
                <c:pt idx="154">
                  <c:v>1269</c:v>
                </c:pt>
                <c:pt idx="155">
                  <c:v>1270</c:v>
                </c:pt>
                <c:pt idx="156">
                  <c:v>1271</c:v>
                </c:pt>
                <c:pt idx="157">
                  <c:v>1272</c:v>
                </c:pt>
                <c:pt idx="158">
                  <c:v>1273</c:v>
                </c:pt>
                <c:pt idx="159">
                  <c:v>1274</c:v>
                </c:pt>
                <c:pt idx="160">
                  <c:v>1275</c:v>
                </c:pt>
                <c:pt idx="161">
                  <c:v>1276</c:v>
                </c:pt>
                <c:pt idx="162">
                  <c:v>1277</c:v>
                </c:pt>
                <c:pt idx="163">
                  <c:v>1278</c:v>
                </c:pt>
                <c:pt idx="164">
                  <c:v>1279</c:v>
                </c:pt>
                <c:pt idx="165">
                  <c:v>1280</c:v>
                </c:pt>
                <c:pt idx="166">
                  <c:v>1281</c:v>
                </c:pt>
                <c:pt idx="167">
                  <c:v>1282</c:v>
                </c:pt>
                <c:pt idx="168">
                  <c:v>1283</c:v>
                </c:pt>
                <c:pt idx="169">
                  <c:v>1284</c:v>
                </c:pt>
                <c:pt idx="170">
                  <c:v>1285</c:v>
                </c:pt>
                <c:pt idx="171">
                  <c:v>1286</c:v>
                </c:pt>
                <c:pt idx="172">
                  <c:v>1287</c:v>
                </c:pt>
                <c:pt idx="173">
                  <c:v>1288</c:v>
                </c:pt>
                <c:pt idx="174">
                  <c:v>1289</c:v>
                </c:pt>
                <c:pt idx="175">
                  <c:v>1290</c:v>
                </c:pt>
                <c:pt idx="176">
                  <c:v>1291</c:v>
                </c:pt>
                <c:pt idx="177">
                  <c:v>1292</c:v>
                </c:pt>
                <c:pt idx="178">
                  <c:v>1293</c:v>
                </c:pt>
                <c:pt idx="179">
                  <c:v>1294</c:v>
                </c:pt>
                <c:pt idx="180">
                  <c:v>1295</c:v>
                </c:pt>
                <c:pt idx="181">
                  <c:v>1296</c:v>
                </c:pt>
                <c:pt idx="182">
                  <c:v>1297</c:v>
                </c:pt>
                <c:pt idx="183">
                  <c:v>1298</c:v>
                </c:pt>
                <c:pt idx="184">
                  <c:v>1299</c:v>
                </c:pt>
                <c:pt idx="185">
                  <c:v>1300</c:v>
                </c:pt>
                <c:pt idx="186">
                  <c:v>1301</c:v>
                </c:pt>
                <c:pt idx="187">
                  <c:v>1302</c:v>
                </c:pt>
                <c:pt idx="188">
                  <c:v>1303</c:v>
                </c:pt>
                <c:pt idx="189">
                  <c:v>1304</c:v>
                </c:pt>
                <c:pt idx="190">
                  <c:v>1305</c:v>
                </c:pt>
                <c:pt idx="191">
                  <c:v>1306</c:v>
                </c:pt>
                <c:pt idx="192">
                  <c:v>1307</c:v>
                </c:pt>
              </c:numCache>
            </c:numRef>
          </c:xVal>
          <c:yVal>
            <c:numRef>
              <c:f>Graph!$E$1117:$E$1307</c:f>
              <c:numCache>
                <c:formatCode>General</c:formatCode>
                <c:ptCount val="191"/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3D-453A-B23C-939EB1A43AA0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Graph!$A$1116:$A$1308</c:f>
              <c:numCache>
                <c:formatCode>General</c:formatCode>
                <c:ptCount val="193"/>
                <c:pt idx="0">
                  <c:v>1115</c:v>
                </c:pt>
                <c:pt idx="1">
                  <c:v>1116</c:v>
                </c:pt>
                <c:pt idx="2">
                  <c:v>1117</c:v>
                </c:pt>
                <c:pt idx="3">
                  <c:v>1118</c:v>
                </c:pt>
                <c:pt idx="4">
                  <c:v>1119</c:v>
                </c:pt>
                <c:pt idx="5">
                  <c:v>1120</c:v>
                </c:pt>
                <c:pt idx="6">
                  <c:v>1121</c:v>
                </c:pt>
                <c:pt idx="7">
                  <c:v>1122</c:v>
                </c:pt>
                <c:pt idx="8">
                  <c:v>1123</c:v>
                </c:pt>
                <c:pt idx="9">
                  <c:v>1124</c:v>
                </c:pt>
                <c:pt idx="10">
                  <c:v>1125</c:v>
                </c:pt>
                <c:pt idx="11">
                  <c:v>1126</c:v>
                </c:pt>
                <c:pt idx="12">
                  <c:v>1127</c:v>
                </c:pt>
                <c:pt idx="13">
                  <c:v>1128</c:v>
                </c:pt>
                <c:pt idx="14">
                  <c:v>1129</c:v>
                </c:pt>
                <c:pt idx="15">
                  <c:v>1130</c:v>
                </c:pt>
                <c:pt idx="16">
                  <c:v>1131</c:v>
                </c:pt>
                <c:pt idx="17">
                  <c:v>1132</c:v>
                </c:pt>
                <c:pt idx="18">
                  <c:v>1133</c:v>
                </c:pt>
                <c:pt idx="19">
                  <c:v>1134</c:v>
                </c:pt>
                <c:pt idx="20">
                  <c:v>1135</c:v>
                </c:pt>
                <c:pt idx="21">
                  <c:v>1136</c:v>
                </c:pt>
                <c:pt idx="22">
                  <c:v>1137</c:v>
                </c:pt>
                <c:pt idx="23">
                  <c:v>1138</c:v>
                </c:pt>
                <c:pt idx="24">
                  <c:v>1139</c:v>
                </c:pt>
                <c:pt idx="25">
                  <c:v>1140</c:v>
                </c:pt>
                <c:pt idx="26">
                  <c:v>1141</c:v>
                </c:pt>
                <c:pt idx="27">
                  <c:v>1142</c:v>
                </c:pt>
                <c:pt idx="28">
                  <c:v>1143</c:v>
                </c:pt>
                <c:pt idx="29">
                  <c:v>1144</c:v>
                </c:pt>
                <c:pt idx="30">
                  <c:v>1145</c:v>
                </c:pt>
                <c:pt idx="31">
                  <c:v>1146</c:v>
                </c:pt>
                <c:pt idx="32">
                  <c:v>1147</c:v>
                </c:pt>
                <c:pt idx="33">
                  <c:v>1148</c:v>
                </c:pt>
                <c:pt idx="34">
                  <c:v>1149</c:v>
                </c:pt>
                <c:pt idx="35">
                  <c:v>1150</c:v>
                </c:pt>
                <c:pt idx="36">
                  <c:v>1151</c:v>
                </c:pt>
                <c:pt idx="37">
                  <c:v>1152</c:v>
                </c:pt>
                <c:pt idx="38">
                  <c:v>1153</c:v>
                </c:pt>
                <c:pt idx="39">
                  <c:v>1154</c:v>
                </c:pt>
                <c:pt idx="40">
                  <c:v>1155</c:v>
                </c:pt>
                <c:pt idx="41">
                  <c:v>1156</c:v>
                </c:pt>
                <c:pt idx="42">
                  <c:v>1157</c:v>
                </c:pt>
                <c:pt idx="43">
                  <c:v>1158</c:v>
                </c:pt>
                <c:pt idx="44">
                  <c:v>1159</c:v>
                </c:pt>
                <c:pt idx="45">
                  <c:v>1160</c:v>
                </c:pt>
                <c:pt idx="46">
                  <c:v>1161</c:v>
                </c:pt>
                <c:pt idx="47">
                  <c:v>1162</c:v>
                </c:pt>
                <c:pt idx="48">
                  <c:v>1163</c:v>
                </c:pt>
                <c:pt idx="49">
                  <c:v>1164</c:v>
                </c:pt>
                <c:pt idx="50">
                  <c:v>1165</c:v>
                </c:pt>
                <c:pt idx="51">
                  <c:v>1166</c:v>
                </c:pt>
                <c:pt idx="52">
                  <c:v>1167</c:v>
                </c:pt>
                <c:pt idx="53">
                  <c:v>1168</c:v>
                </c:pt>
                <c:pt idx="54">
                  <c:v>1169</c:v>
                </c:pt>
                <c:pt idx="55">
                  <c:v>1170</c:v>
                </c:pt>
                <c:pt idx="56">
                  <c:v>1171</c:v>
                </c:pt>
                <c:pt idx="57">
                  <c:v>1172</c:v>
                </c:pt>
                <c:pt idx="58">
                  <c:v>1173</c:v>
                </c:pt>
                <c:pt idx="59">
                  <c:v>1174</c:v>
                </c:pt>
                <c:pt idx="60">
                  <c:v>1175</c:v>
                </c:pt>
                <c:pt idx="61">
                  <c:v>1176</c:v>
                </c:pt>
                <c:pt idx="62">
                  <c:v>1177</c:v>
                </c:pt>
                <c:pt idx="63">
                  <c:v>1178</c:v>
                </c:pt>
                <c:pt idx="64">
                  <c:v>1179</c:v>
                </c:pt>
                <c:pt idx="65">
                  <c:v>1180</c:v>
                </c:pt>
                <c:pt idx="66">
                  <c:v>1181</c:v>
                </c:pt>
                <c:pt idx="67">
                  <c:v>1182</c:v>
                </c:pt>
                <c:pt idx="68">
                  <c:v>1183</c:v>
                </c:pt>
                <c:pt idx="69">
                  <c:v>1184</c:v>
                </c:pt>
                <c:pt idx="70">
                  <c:v>1185</c:v>
                </c:pt>
                <c:pt idx="71">
                  <c:v>1186</c:v>
                </c:pt>
                <c:pt idx="72">
                  <c:v>1187</c:v>
                </c:pt>
                <c:pt idx="73">
                  <c:v>1188</c:v>
                </c:pt>
                <c:pt idx="74">
                  <c:v>1189</c:v>
                </c:pt>
                <c:pt idx="75">
                  <c:v>1190</c:v>
                </c:pt>
                <c:pt idx="76">
                  <c:v>1191</c:v>
                </c:pt>
                <c:pt idx="77">
                  <c:v>1192</c:v>
                </c:pt>
                <c:pt idx="78">
                  <c:v>1193</c:v>
                </c:pt>
                <c:pt idx="79">
                  <c:v>1194</c:v>
                </c:pt>
                <c:pt idx="80">
                  <c:v>1195</c:v>
                </c:pt>
                <c:pt idx="81">
                  <c:v>1196</c:v>
                </c:pt>
                <c:pt idx="82">
                  <c:v>1197</c:v>
                </c:pt>
                <c:pt idx="83">
                  <c:v>1198</c:v>
                </c:pt>
                <c:pt idx="84">
                  <c:v>1199</c:v>
                </c:pt>
                <c:pt idx="85">
                  <c:v>1200</c:v>
                </c:pt>
                <c:pt idx="86">
                  <c:v>1201</c:v>
                </c:pt>
                <c:pt idx="87">
                  <c:v>1202</c:v>
                </c:pt>
                <c:pt idx="88">
                  <c:v>1203</c:v>
                </c:pt>
                <c:pt idx="89">
                  <c:v>1204</c:v>
                </c:pt>
                <c:pt idx="90">
                  <c:v>1205</c:v>
                </c:pt>
                <c:pt idx="91">
                  <c:v>1206</c:v>
                </c:pt>
                <c:pt idx="92">
                  <c:v>1207</c:v>
                </c:pt>
                <c:pt idx="93">
                  <c:v>1208</c:v>
                </c:pt>
                <c:pt idx="94">
                  <c:v>1209</c:v>
                </c:pt>
                <c:pt idx="95">
                  <c:v>1210</c:v>
                </c:pt>
                <c:pt idx="96">
                  <c:v>1211</c:v>
                </c:pt>
                <c:pt idx="97">
                  <c:v>1212</c:v>
                </c:pt>
                <c:pt idx="98">
                  <c:v>1213</c:v>
                </c:pt>
                <c:pt idx="99">
                  <c:v>1214</c:v>
                </c:pt>
                <c:pt idx="100">
                  <c:v>1215</c:v>
                </c:pt>
                <c:pt idx="101">
                  <c:v>1216</c:v>
                </c:pt>
                <c:pt idx="102">
                  <c:v>1217</c:v>
                </c:pt>
                <c:pt idx="103">
                  <c:v>1218</c:v>
                </c:pt>
                <c:pt idx="104">
                  <c:v>1219</c:v>
                </c:pt>
                <c:pt idx="105">
                  <c:v>1220</c:v>
                </c:pt>
                <c:pt idx="106">
                  <c:v>1221</c:v>
                </c:pt>
                <c:pt idx="107">
                  <c:v>1222</c:v>
                </c:pt>
                <c:pt idx="108">
                  <c:v>1223</c:v>
                </c:pt>
                <c:pt idx="109">
                  <c:v>1224</c:v>
                </c:pt>
                <c:pt idx="110">
                  <c:v>1225</c:v>
                </c:pt>
                <c:pt idx="111">
                  <c:v>1226</c:v>
                </c:pt>
                <c:pt idx="112">
                  <c:v>1227</c:v>
                </c:pt>
                <c:pt idx="113">
                  <c:v>1228</c:v>
                </c:pt>
                <c:pt idx="114">
                  <c:v>1229</c:v>
                </c:pt>
                <c:pt idx="115">
                  <c:v>1230</c:v>
                </c:pt>
                <c:pt idx="116">
                  <c:v>1231</c:v>
                </c:pt>
                <c:pt idx="117">
                  <c:v>1232</c:v>
                </c:pt>
                <c:pt idx="118">
                  <c:v>1233</c:v>
                </c:pt>
                <c:pt idx="119">
                  <c:v>1234</c:v>
                </c:pt>
                <c:pt idx="120">
                  <c:v>1235</c:v>
                </c:pt>
                <c:pt idx="121">
                  <c:v>1236</c:v>
                </c:pt>
                <c:pt idx="122">
                  <c:v>1237</c:v>
                </c:pt>
                <c:pt idx="123">
                  <c:v>1238</c:v>
                </c:pt>
                <c:pt idx="124">
                  <c:v>1239</c:v>
                </c:pt>
                <c:pt idx="125">
                  <c:v>1240</c:v>
                </c:pt>
                <c:pt idx="126">
                  <c:v>1241</c:v>
                </c:pt>
                <c:pt idx="127">
                  <c:v>1242</c:v>
                </c:pt>
                <c:pt idx="128">
                  <c:v>1243</c:v>
                </c:pt>
                <c:pt idx="129">
                  <c:v>1244</c:v>
                </c:pt>
                <c:pt idx="130">
                  <c:v>1245</c:v>
                </c:pt>
                <c:pt idx="131">
                  <c:v>1246</c:v>
                </c:pt>
                <c:pt idx="132">
                  <c:v>1247</c:v>
                </c:pt>
                <c:pt idx="133">
                  <c:v>1248</c:v>
                </c:pt>
                <c:pt idx="134">
                  <c:v>1249</c:v>
                </c:pt>
                <c:pt idx="135">
                  <c:v>1250</c:v>
                </c:pt>
                <c:pt idx="136">
                  <c:v>1251</c:v>
                </c:pt>
                <c:pt idx="137">
                  <c:v>1252</c:v>
                </c:pt>
                <c:pt idx="138">
                  <c:v>1253</c:v>
                </c:pt>
                <c:pt idx="139">
                  <c:v>1254</c:v>
                </c:pt>
                <c:pt idx="140">
                  <c:v>1255</c:v>
                </c:pt>
                <c:pt idx="141">
                  <c:v>1256</c:v>
                </c:pt>
                <c:pt idx="142">
                  <c:v>1257</c:v>
                </c:pt>
                <c:pt idx="143">
                  <c:v>1258</c:v>
                </c:pt>
                <c:pt idx="144">
                  <c:v>1259</c:v>
                </c:pt>
                <c:pt idx="145">
                  <c:v>1260</c:v>
                </c:pt>
                <c:pt idx="146">
                  <c:v>1261</c:v>
                </c:pt>
                <c:pt idx="147">
                  <c:v>1262</c:v>
                </c:pt>
                <c:pt idx="148">
                  <c:v>1263</c:v>
                </c:pt>
                <c:pt idx="149">
                  <c:v>1264</c:v>
                </c:pt>
                <c:pt idx="150">
                  <c:v>1265</c:v>
                </c:pt>
                <c:pt idx="151">
                  <c:v>1266</c:v>
                </c:pt>
                <c:pt idx="152">
                  <c:v>1267</c:v>
                </c:pt>
                <c:pt idx="153">
                  <c:v>1268</c:v>
                </c:pt>
                <c:pt idx="154">
                  <c:v>1269</c:v>
                </c:pt>
                <c:pt idx="155">
                  <c:v>1270</c:v>
                </c:pt>
                <c:pt idx="156">
                  <c:v>1271</c:v>
                </c:pt>
                <c:pt idx="157">
                  <c:v>1272</c:v>
                </c:pt>
                <c:pt idx="158">
                  <c:v>1273</c:v>
                </c:pt>
                <c:pt idx="159">
                  <c:v>1274</c:v>
                </c:pt>
                <c:pt idx="160">
                  <c:v>1275</c:v>
                </c:pt>
                <c:pt idx="161">
                  <c:v>1276</c:v>
                </c:pt>
                <c:pt idx="162">
                  <c:v>1277</c:v>
                </c:pt>
                <c:pt idx="163">
                  <c:v>1278</c:v>
                </c:pt>
                <c:pt idx="164">
                  <c:v>1279</c:v>
                </c:pt>
                <c:pt idx="165">
                  <c:v>1280</c:v>
                </c:pt>
                <c:pt idx="166">
                  <c:v>1281</c:v>
                </c:pt>
                <c:pt idx="167">
                  <c:v>1282</c:v>
                </c:pt>
                <c:pt idx="168">
                  <c:v>1283</c:v>
                </c:pt>
                <c:pt idx="169">
                  <c:v>1284</c:v>
                </c:pt>
                <c:pt idx="170">
                  <c:v>1285</c:v>
                </c:pt>
                <c:pt idx="171">
                  <c:v>1286</c:v>
                </c:pt>
                <c:pt idx="172">
                  <c:v>1287</c:v>
                </c:pt>
                <c:pt idx="173">
                  <c:v>1288</c:v>
                </c:pt>
                <c:pt idx="174">
                  <c:v>1289</c:v>
                </c:pt>
                <c:pt idx="175">
                  <c:v>1290</c:v>
                </c:pt>
                <c:pt idx="176">
                  <c:v>1291</c:v>
                </c:pt>
                <c:pt idx="177">
                  <c:v>1292</c:v>
                </c:pt>
                <c:pt idx="178">
                  <c:v>1293</c:v>
                </c:pt>
                <c:pt idx="179">
                  <c:v>1294</c:v>
                </c:pt>
                <c:pt idx="180">
                  <c:v>1295</c:v>
                </c:pt>
                <c:pt idx="181">
                  <c:v>1296</c:v>
                </c:pt>
                <c:pt idx="182">
                  <c:v>1297</c:v>
                </c:pt>
                <c:pt idx="183">
                  <c:v>1298</c:v>
                </c:pt>
                <c:pt idx="184">
                  <c:v>1299</c:v>
                </c:pt>
                <c:pt idx="185">
                  <c:v>1300</c:v>
                </c:pt>
                <c:pt idx="186">
                  <c:v>1301</c:v>
                </c:pt>
                <c:pt idx="187">
                  <c:v>1302</c:v>
                </c:pt>
                <c:pt idx="188">
                  <c:v>1303</c:v>
                </c:pt>
                <c:pt idx="189">
                  <c:v>1304</c:v>
                </c:pt>
                <c:pt idx="190">
                  <c:v>1305</c:v>
                </c:pt>
                <c:pt idx="191">
                  <c:v>1306</c:v>
                </c:pt>
                <c:pt idx="192">
                  <c:v>1307</c:v>
                </c:pt>
              </c:numCache>
            </c:numRef>
          </c:xVal>
          <c:yVal>
            <c:numRef>
              <c:f>Graph!$G$1117:$G$1307</c:f>
              <c:numCache>
                <c:formatCode>General</c:formatCode>
                <c:ptCount val="1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3D-453A-B23C-939EB1A43AA0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Graph!$A$1116:$A$1308</c:f>
              <c:numCache>
                <c:formatCode>General</c:formatCode>
                <c:ptCount val="193"/>
                <c:pt idx="0">
                  <c:v>1115</c:v>
                </c:pt>
                <c:pt idx="1">
                  <c:v>1116</c:v>
                </c:pt>
                <c:pt idx="2">
                  <c:v>1117</c:v>
                </c:pt>
                <c:pt idx="3">
                  <c:v>1118</c:v>
                </c:pt>
                <c:pt idx="4">
                  <c:v>1119</c:v>
                </c:pt>
                <c:pt idx="5">
                  <c:v>1120</c:v>
                </c:pt>
                <c:pt idx="6">
                  <c:v>1121</c:v>
                </c:pt>
                <c:pt idx="7">
                  <c:v>1122</c:v>
                </c:pt>
                <c:pt idx="8">
                  <c:v>1123</c:v>
                </c:pt>
                <c:pt idx="9">
                  <c:v>1124</c:v>
                </c:pt>
                <c:pt idx="10">
                  <c:v>1125</c:v>
                </c:pt>
                <c:pt idx="11">
                  <c:v>1126</c:v>
                </c:pt>
                <c:pt idx="12">
                  <c:v>1127</c:v>
                </c:pt>
                <c:pt idx="13">
                  <c:v>1128</c:v>
                </c:pt>
                <c:pt idx="14">
                  <c:v>1129</c:v>
                </c:pt>
                <c:pt idx="15">
                  <c:v>1130</c:v>
                </c:pt>
                <c:pt idx="16">
                  <c:v>1131</c:v>
                </c:pt>
                <c:pt idx="17">
                  <c:v>1132</c:v>
                </c:pt>
                <c:pt idx="18">
                  <c:v>1133</c:v>
                </c:pt>
                <c:pt idx="19">
                  <c:v>1134</c:v>
                </c:pt>
                <c:pt idx="20">
                  <c:v>1135</c:v>
                </c:pt>
                <c:pt idx="21">
                  <c:v>1136</c:v>
                </c:pt>
                <c:pt idx="22">
                  <c:v>1137</c:v>
                </c:pt>
                <c:pt idx="23">
                  <c:v>1138</c:v>
                </c:pt>
                <c:pt idx="24">
                  <c:v>1139</c:v>
                </c:pt>
                <c:pt idx="25">
                  <c:v>1140</c:v>
                </c:pt>
                <c:pt idx="26">
                  <c:v>1141</c:v>
                </c:pt>
                <c:pt idx="27">
                  <c:v>1142</c:v>
                </c:pt>
                <c:pt idx="28">
                  <c:v>1143</c:v>
                </c:pt>
                <c:pt idx="29">
                  <c:v>1144</c:v>
                </c:pt>
                <c:pt idx="30">
                  <c:v>1145</c:v>
                </c:pt>
                <c:pt idx="31">
                  <c:v>1146</c:v>
                </c:pt>
                <c:pt idx="32">
                  <c:v>1147</c:v>
                </c:pt>
                <c:pt idx="33">
                  <c:v>1148</c:v>
                </c:pt>
                <c:pt idx="34">
                  <c:v>1149</c:v>
                </c:pt>
                <c:pt idx="35">
                  <c:v>1150</c:v>
                </c:pt>
                <c:pt idx="36">
                  <c:v>1151</c:v>
                </c:pt>
                <c:pt idx="37">
                  <c:v>1152</c:v>
                </c:pt>
                <c:pt idx="38">
                  <c:v>1153</c:v>
                </c:pt>
                <c:pt idx="39">
                  <c:v>1154</c:v>
                </c:pt>
                <c:pt idx="40">
                  <c:v>1155</c:v>
                </c:pt>
                <c:pt idx="41">
                  <c:v>1156</c:v>
                </c:pt>
                <c:pt idx="42">
                  <c:v>1157</c:v>
                </c:pt>
                <c:pt idx="43">
                  <c:v>1158</c:v>
                </c:pt>
                <c:pt idx="44">
                  <c:v>1159</c:v>
                </c:pt>
                <c:pt idx="45">
                  <c:v>1160</c:v>
                </c:pt>
                <c:pt idx="46">
                  <c:v>1161</c:v>
                </c:pt>
                <c:pt idx="47">
                  <c:v>1162</c:v>
                </c:pt>
                <c:pt idx="48">
                  <c:v>1163</c:v>
                </c:pt>
                <c:pt idx="49">
                  <c:v>1164</c:v>
                </c:pt>
                <c:pt idx="50">
                  <c:v>1165</c:v>
                </c:pt>
                <c:pt idx="51">
                  <c:v>1166</c:v>
                </c:pt>
                <c:pt idx="52">
                  <c:v>1167</c:v>
                </c:pt>
                <c:pt idx="53">
                  <c:v>1168</c:v>
                </c:pt>
                <c:pt idx="54">
                  <c:v>1169</c:v>
                </c:pt>
                <c:pt idx="55">
                  <c:v>1170</c:v>
                </c:pt>
                <c:pt idx="56">
                  <c:v>1171</c:v>
                </c:pt>
                <c:pt idx="57">
                  <c:v>1172</c:v>
                </c:pt>
                <c:pt idx="58">
                  <c:v>1173</c:v>
                </c:pt>
                <c:pt idx="59">
                  <c:v>1174</c:v>
                </c:pt>
                <c:pt idx="60">
                  <c:v>1175</c:v>
                </c:pt>
                <c:pt idx="61">
                  <c:v>1176</c:v>
                </c:pt>
                <c:pt idx="62">
                  <c:v>1177</c:v>
                </c:pt>
                <c:pt idx="63">
                  <c:v>1178</c:v>
                </c:pt>
                <c:pt idx="64">
                  <c:v>1179</c:v>
                </c:pt>
                <c:pt idx="65">
                  <c:v>1180</c:v>
                </c:pt>
                <c:pt idx="66">
                  <c:v>1181</c:v>
                </c:pt>
                <c:pt idx="67">
                  <c:v>1182</c:v>
                </c:pt>
                <c:pt idx="68">
                  <c:v>1183</c:v>
                </c:pt>
                <c:pt idx="69">
                  <c:v>1184</c:v>
                </c:pt>
                <c:pt idx="70">
                  <c:v>1185</c:v>
                </c:pt>
                <c:pt idx="71">
                  <c:v>1186</c:v>
                </c:pt>
                <c:pt idx="72">
                  <c:v>1187</c:v>
                </c:pt>
                <c:pt idx="73">
                  <c:v>1188</c:v>
                </c:pt>
                <c:pt idx="74">
                  <c:v>1189</c:v>
                </c:pt>
                <c:pt idx="75">
                  <c:v>1190</c:v>
                </c:pt>
                <c:pt idx="76">
                  <c:v>1191</c:v>
                </c:pt>
                <c:pt idx="77">
                  <c:v>1192</c:v>
                </c:pt>
                <c:pt idx="78">
                  <c:v>1193</c:v>
                </c:pt>
                <c:pt idx="79">
                  <c:v>1194</c:v>
                </c:pt>
                <c:pt idx="80">
                  <c:v>1195</c:v>
                </c:pt>
                <c:pt idx="81">
                  <c:v>1196</c:v>
                </c:pt>
                <c:pt idx="82">
                  <c:v>1197</c:v>
                </c:pt>
                <c:pt idx="83">
                  <c:v>1198</c:v>
                </c:pt>
                <c:pt idx="84">
                  <c:v>1199</c:v>
                </c:pt>
                <c:pt idx="85">
                  <c:v>1200</c:v>
                </c:pt>
                <c:pt idx="86">
                  <c:v>1201</c:v>
                </c:pt>
                <c:pt idx="87">
                  <c:v>1202</c:v>
                </c:pt>
                <c:pt idx="88">
                  <c:v>1203</c:v>
                </c:pt>
                <c:pt idx="89">
                  <c:v>1204</c:v>
                </c:pt>
                <c:pt idx="90">
                  <c:v>1205</c:v>
                </c:pt>
                <c:pt idx="91">
                  <c:v>1206</c:v>
                </c:pt>
                <c:pt idx="92">
                  <c:v>1207</c:v>
                </c:pt>
                <c:pt idx="93">
                  <c:v>1208</c:v>
                </c:pt>
                <c:pt idx="94">
                  <c:v>1209</c:v>
                </c:pt>
                <c:pt idx="95">
                  <c:v>1210</c:v>
                </c:pt>
                <c:pt idx="96">
                  <c:v>1211</c:v>
                </c:pt>
                <c:pt idx="97">
                  <c:v>1212</c:v>
                </c:pt>
                <c:pt idx="98">
                  <c:v>1213</c:v>
                </c:pt>
                <c:pt idx="99">
                  <c:v>1214</c:v>
                </c:pt>
                <c:pt idx="100">
                  <c:v>1215</c:v>
                </c:pt>
                <c:pt idx="101">
                  <c:v>1216</c:v>
                </c:pt>
                <c:pt idx="102">
                  <c:v>1217</c:v>
                </c:pt>
                <c:pt idx="103">
                  <c:v>1218</c:v>
                </c:pt>
                <c:pt idx="104">
                  <c:v>1219</c:v>
                </c:pt>
                <c:pt idx="105">
                  <c:v>1220</c:v>
                </c:pt>
                <c:pt idx="106">
                  <c:v>1221</c:v>
                </c:pt>
                <c:pt idx="107">
                  <c:v>1222</c:v>
                </c:pt>
                <c:pt idx="108">
                  <c:v>1223</c:v>
                </c:pt>
                <c:pt idx="109">
                  <c:v>1224</c:v>
                </c:pt>
                <c:pt idx="110">
                  <c:v>1225</c:v>
                </c:pt>
                <c:pt idx="111">
                  <c:v>1226</c:v>
                </c:pt>
                <c:pt idx="112">
                  <c:v>1227</c:v>
                </c:pt>
                <c:pt idx="113">
                  <c:v>1228</c:v>
                </c:pt>
                <c:pt idx="114">
                  <c:v>1229</c:v>
                </c:pt>
                <c:pt idx="115">
                  <c:v>1230</c:v>
                </c:pt>
                <c:pt idx="116">
                  <c:v>1231</c:v>
                </c:pt>
                <c:pt idx="117">
                  <c:v>1232</c:v>
                </c:pt>
                <c:pt idx="118">
                  <c:v>1233</c:v>
                </c:pt>
                <c:pt idx="119">
                  <c:v>1234</c:v>
                </c:pt>
                <c:pt idx="120">
                  <c:v>1235</c:v>
                </c:pt>
                <c:pt idx="121">
                  <c:v>1236</c:v>
                </c:pt>
                <c:pt idx="122">
                  <c:v>1237</c:v>
                </c:pt>
                <c:pt idx="123">
                  <c:v>1238</c:v>
                </c:pt>
                <c:pt idx="124">
                  <c:v>1239</c:v>
                </c:pt>
                <c:pt idx="125">
                  <c:v>1240</c:v>
                </c:pt>
                <c:pt idx="126">
                  <c:v>1241</c:v>
                </c:pt>
                <c:pt idx="127">
                  <c:v>1242</c:v>
                </c:pt>
                <c:pt idx="128">
                  <c:v>1243</c:v>
                </c:pt>
                <c:pt idx="129">
                  <c:v>1244</c:v>
                </c:pt>
                <c:pt idx="130">
                  <c:v>1245</c:v>
                </c:pt>
                <c:pt idx="131">
                  <c:v>1246</c:v>
                </c:pt>
                <c:pt idx="132">
                  <c:v>1247</c:v>
                </c:pt>
                <c:pt idx="133">
                  <c:v>1248</c:v>
                </c:pt>
                <c:pt idx="134">
                  <c:v>1249</c:v>
                </c:pt>
                <c:pt idx="135">
                  <c:v>1250</c:v>
                </c:pt>
                <c:pt idx="136">
                  <c:v>1251</c:v>
                </c:pt>
                <c:pt idx="137">
                  <c:v>1252</c:v>
                </c:pt>
                <c:pt idx="138">
                  <c:v>1253</c:v>
                </c:pt>
                <c:pt idx="139">
                  <c:v>1254</c:v>
                </c:pt>
                <c:pt idx="140">
                  <c:v>1255</c:v>
                </c:pt>
                <c:pt idx="141">
                  <c:v>1256</c:v>
                </c:pt>
                <c:pt idx="142">
                  <c:v>1257</c:v>
                </c:pt>
                <c:pt idx="143">
                  <c:v>1258</c:v>
                </c:pt>
                <c:pt idx="144">
                  <c:v>1259</c:v>
                </c:pt>
                <c:pt idx="145">
                  <c:v>1260</c:v>
                </c:pt>
                <c:pt idx="146">
                  <c:v>1261</c:v>
                </c:pt>
                <c:pt idx="147">
                  <c:v>1262</c:v>
                </c:pt>
                <c:pt idx="148">
                  <c:v>1263</c:v>
                </c:pt>
                <c:pt idx="149">
                  <c:v>1264</c:v>
                </c:pt>
                <c:pt idx="150">
                  <c:v>1265</c:v>
                </c:pt>
                <c:pt idx="151">
                  <c:v>1266</c:v>
                </c:pt>
                <c:pt idx="152">
                  <c:v>1267</c:v>
                </c:pt>
                <c:pt idx="153">
                  <c:v>1268</c:v>
                </c:pt>
                <c:pt idx="154">
                  <c:v>1269</c:v>
                </c:pt>
                <c:pt idx="155">
                  <c:v>1270</c:v>
                </c:pt>
                <c:pt idx="156">
                  <c:v>1271</c:v>
                </c:pt>
                <c:pt idx="157">
                  <c:v>1272</c:v>
                </c:pt>
                <c:pt idx="158">
                  <c:v>1273</c:v>
                </c:pt>
                <c:pt idx="159">
                  <c:v>1274</c:v>
                </c:pt>
                <c:pt idx="160">
                  <c:v>1275</c:v>
                </c:pt>
                <c:pt idx="161">
                  <c:v>1276</c:v>
                </c:pt>
                <c:pt idx="162">
                  <c:v>1277</c:v>
                </c:pt>
                <c:pt idx="163">
                  <c:v>1278</c:v>
                </c:pt>
                <c:pt idx="164">
                  <c:v>1279</c:v>
                </c:pt>
                <c:pt idx="165">
                  <c:v>1280</c:v>
                </c:pt>
                <c:pt idx="166">
                  <c:v>1281</c:v>
                </c:pt>
                <c:pt idx="167">
                  <c:v>1282</c:v>
                </c:pt>
                <c:pt idx="168">
                  <c:v>1283</c:v>
                </c:pt>
                <c:pt idx="169">
                  <c:v>1284</c:v>
                </c:pt>
                <c:pt idx="170">
                  <c:v>1285</c:v>
                </c:pt>
                <c:pt idx="171">
                  <c:v>1286</c:v>
                </c:pt>
                <c:pt idx="172">
                  <c:v>1287</c:v>
                </c:pt>
                <c:pt idx="173">
                  <c:v>1288</c:v>
                </c:pt>
                <c:pt idx="174">
                  <c:v>1289</c:v>
                </c:pt>
                <c:pt idx="175">
                  <c:v>1290</c:v>
                </c:pt>
                <c:pt idx="176">
                  <c:v>1291</c:v>
                </c:pt>
                <c:pt idx="177">
                  <c:v>1292</c:v>
                </c:pt>
                <c:pt idx="178">
                  <c:v>1293</c:v>
                </c:pt>
                <c:pt idx="179">
                  <c:v>1294</c:v>
                </c:pt>
                <c:pt idx="180">
                  <c:v>1295</c:v>
                </c:pt>
                <c:pt idx="181">
                  <c:v>1296</c:v>
                </c:pt>
                <c:pt idx="182">
                  <c:v>1297</c:v>
                </c:pt>
                <c:pt idx="183">
                  <c:v>1298</c:v>
                </c:pt>
                <c:pt idx="184">
                  <c:v>1299</c:v>
                </c:pt>
                <c:pt idx="185">
                  <c:v>1300</c:v>
                </c:pt>
                <c:pt idx="186">
                  <c:v>1301</c:v>
                </c:pt>
                <c:pt idx="187">
                  <c:v>1302</c:v>
                </c:pt>
                <c:pt idx="188">
                  <c:v>1303</c:v>
                </c:pt>
                <c:pt idx="189">
                  <c:v>1304</c:v>
                </c:pt>
                <c:pt idx="190">
                  <c:v>1305</c:v>
                </c:pt>
                <c:pt idx="191">
                  <c:v>1306</c:v>
                </c:pt>
                <c:pt idx="192">
                  <c:v>1307</c:v>
                </c:pt>
              </c:numCache>
            </c:numRef>
          </c:xVal>
          <c:yVal>
            <c:numRef>
              <c:f>Graph!$H$1117:$H$1307</c:f>
              <c:numCache>
                <c:formatCode>General</c:formatCode>
                <c:ptCount val="1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E3D-453A-B23C-939EB1A43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289679"/>
        <c:axId val="1659290639"/>
      </c:scatterChart>
      <c:valAx>
        <c:axId val="1659289679"/>
        <c:scaling>
          <c:orientation val="minMax"/>
          <c:max val="1307"/>
          <c:min val="1115"/>
        </c:scaling>
        <c:delete val="0"/>
        <c:axPos val="b"/>
        <c:numFmt formatCode="General" sourceLinked="1"/>
        <c:majorTickMark val="out"/>
        <c:minorTickMark val="none"/>
        <c:tickLblPos val="nextTo"/>
        <c:crossAx val="1659290639"/>
        <c:crosses val="autoZero"/>
        <c:crossBetween val="midCat"/>
      </c:valAx>
      <c:valAx>
        <c:axId val="16592906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592896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6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Graph!$A$1310:$A$1571</c:f>
              <c:numCache>
                <c:formatCode>General</c:formatCode>
                <c:ptCount val="262"/>
                <c:pt idx="0">
                  <c:v>1309</c:v>
                </c:pt>
                <c:pt idx="1">
                  <c:v>1310</c:v>
                </c:pt>
                <c:pt idx="2">
                  <c:v>1311</c:v>
                </c:pt>
                <c:pt idx="3">
                  <c:v>1312</c:v>
                </c:pt>
                <c:pt idx="4">
                  <c:v>1313</c:v>
                </c:pt>
                <c:pt idx="5">
                  <c:v>1314</c:v>
                </c:pt>
                <c:pt idx="6">
                  <c:v>1315</c:v>
                </c:pt>
                <c:pt idx="7">
                  <c:v>1316</c:v>
                </c:pt>
                <c:pt idx="8">
                  <c:v>1317</c:v>
                </c:pt>
                <c:pt idx="9">
                  <c:v>1318</c:v>
                </c:pt>
                <c:pt idx="10">
                  <c:v>1319</c:v>
                </c:pt>
                <c:pt idx="11">
                  <c:v>1320</c:v>
                </c:pt>
                <c:pt idx="12">
                  <c:v>1321</c:v>
                </c:pt>
                <c:pt idx="13">
                  <c:v>1322</c:v>
                </c:pt>
                <c:pt idx="14">
                  <c:v>1323</c:v>
                </c:pt>
                <c:pt idx="15">
                  <c:v>1324</c:v>
                </c:pt>
                <c:pt idx="16">
                  <c:v>1325</c:v>
                </c:pt>
                <c:pt idx="17">
                  <c:v>1326</c:v>
                </c:pt>
                <c:pt idx="18">
                  <c:v>1327</c:v>
                </c:pt>
                <c:pt idx="19">
                  <c:v>1328</c:v>
                </c:pt>
                <c:pt idx="20">
                  <c:v>1329</c:v>
                </c:pt>
                <c:pt idx="21">
                  <c:v>1330</c:v>
                </c:pt>
                <c:pt idx="22">
                  <c:v>1331</c:v>
                </c:pt>
                <c:pt idx="23">
                  <c:v>1332</c:v>
                </c:pt>
                <c:pt idx="24">
                  <c:v>1333</c:v>
                </c:pt>
                <c:pt idx="25">
                  <c:v>1334</c:v>
                </c:pt>
                <c:pt idx="26">
                  <c:v>1335</c:v>
                </c:pt>
                <c:pt idx="27">
                  <c:v>1336</c:v>
                </c:pt>
                <c:pt idx="28">
                  <c:v>1337</c:v>
                </c:pt>
                <c:pt idx="29">
                  <c:v>1338</c:v>
                </c:pt>
                <c:pt idx="30">
                  <c:v>1339</c:v>
                </c:pt>
                <c:pt idx="31">
                  <c:v>1340</c:v>
                </c:pt>
                <c:pt idx="32">
                  <c:v>1341</c:v>
                </c:pt>
                <c:pt idx="33">
                  <c:v>1342</c:v>
                </c:pt>
                <c:pt idx="34">
                  <c:v>1343</c:v>
                </c:pt>
                <c:pt idx="35">
                  <c:v>1344</c:v>
                </c:pt>
                <c:pt idx="36">
                  <c:v>1345</c:v>
                </c:pt>
                <c:pt idx="37">
                  <c:v>1346</c:v>
                </c:pt>
                <c:pt idx="38">
                  <c:v>1347</c:v>
                </c:pt>
                <c:pt idx="39">
                  <c:v>1348</c:v>
                </c:pt>
                <c:pt idx="40">
                  <c:v>1349</c:v>
                </c:pt>
                <c:pt idx="41">
                  <c:v>1350</c:v>
                </c:pt>
                <c:pt idx="42">
                  <c:v>1351</c:v>
                </c:pt>
                <c:pt idx="43">
                  <c:v>1352</c:v>
                </c:pt>
                <c:pt idx="44">
                  <c:v>1353</c:v>
                </c:pt>
                <c:pt idx="45">
                  <c:v>1354</c:v>
                </c:pt>
                <c:pt idx="46">
                  <c:v>1355</c:v>
                </c:pt>
                <c:pt idx="47">
                  <c:v>1356</c:v>
                </c:pt>
                <c:pt idx="48">
                  <c:v>1357</c:v>
                </c:pt>
                <c:pt idx="49">
                  <c:v>1358</c:v>
                </c:pt>
                <c:pt idx="50">
                  <c:v>1359</c:v>
                </c:pt>
                <c:pt idx="51">
                  <c:v>1360</c:v>
                </c:pt>
                <c:pt idx="52">
                  <c:v>1361</c:v>
                </c:pt>
                <c:pt idx="53">
                  <c:v>1362</c:v>
                </c:pt>
                <c:pt idx="54">
                  <c:v>1363</c:v>
                </c:pt>
                <c:pt idx="55">
                  <c:v>1364</c:v>
                </c:pt>
                <c:pt idx="56">
                  <c:v>1365</c:v>
                </c:pt>
                <c:pt idx="57">
                  <c:v>1366</c:v>
                </c:pt>
                <c:pt idx="58">
                  <c:v>1367</c:v>
                </c:pt>
                <c:pt idx="59">
                  <c:v>1368</c:v>
                </c:pt>
                <c:pt idx="60">
                  <c:v>1369</c:v>
                </c:pt>
                <c:pt idx="61">
                  <c:v>1370</c:v>
                </c:pt>
                <c:pt idx="62">
                  <c:v>1371</c:v>
                </c:pt>
                <c:pt idx="63">
                  <c:v>1372</c:v>
                </c:pt>
                <c:pt idx="64">
                  <c:v>1373</c:v>
                </c:pt>
                <c:pt idx="65">
                  <c:v>1374</c:v>
                </c:pt>
                <c:pt idx="66">
                  <c:v>1375</c:v>
                </c:pt>
                <c:pt idx="67">
                  <c:v>1376</c:v>
                </c:pt>
                <c:pt idx="68">
                  <c:v>1377</c:v>
                </c:pt>
                <c:pt idx="69">
                  <c:v>1378</c:v>
                </c:pt>
                <c:pt idx="70">
                  <c:v>1379</c:v>
                </c:pt>
                <c:pt idx="71">
                  <c:v>1380</c:v>
                </c:pt>
                <c:pt idx="72">
                  <c:v>1381</c:v>
                </c:pt>
                <c:pt idx="73">
                  <c:v>1382</c:v>
                </c:pt>
                <c:pt idx="74">
                  <c:v>1383</c:v>
                </c:pt>
                <c:pt idx="75">
                  <c:v>1384</c:v>
                </c:pt>
                <c:pt idx="76">
                  <c:v>1385</c:v>
                </c:pt>
                <c:pt idx="77">
                  <c:v>1386</c:v>
                </c:pt>
                <c:pt idx="78">
                  <c:v>1387</c:v>
                </c:pt>
                <c:pt idx="79">
                  <c:v>1388</c:v>
                </c:pt>
                <c:pt idx="80">
                  <c:v>1389</c:v>
                </c:pt>
                <c:pt idx="81">
                  <c:v>1390</c:v>
                </c:pt>
                <c:pt idx="82">
                  <c:v>1391</c:v>
                </c:pt>
                <c:pt idx="83">
                  <c:v>1392</c:v>
                </c:pt>
                <c:pt idx="84">
                  <c:v>1393</c:v>
                </c:pt>
                <c:pt idx="85">
                  <c:v>1394</c:v>
                </c:pt>
                <c:pt idx="86">
                  <c:v>1395</c:v>
                </c:pt>
                <c:pt idx="87">
                  <c:v>1396</c:v>
                </c:pt>
                <c:pt idx="88">
                  <c:v>1397</c:v>
                </c:pt>
                <c:pt idx="89">
                  <c:v>1398</c:v>
                </c:pt>
                <c:pt idx="90">
                  <c:v>1399</c:v>
                </c:pt>
                <c:pt idx="91">
                  <c:v>1400</c:v>
                </c:pt>
                <c:pt idx="92">
                  <c:v>1401</c:v>
                </c:pt>
                <c:pt idx="93">
                  <c:v>1402</c:v>
                </c:pt>
                <c:pt idx="94">
                  <c:v>1403</c:v>
                </c:pt>
                <c:pt idx="95">
                  <c:v>1404</c:v>
                </c:pt>
                <c:pt idx="96">
                  <c:v>1405</c:v>
                </c:pt>
                <c:pt idx="97">
                  <c:v>1406</c:v>
                </c:pt>
                <c:pt idx="98">
                  <c:v>1407</c:v>
                </c:pt>
                <c:pt idx="99">
                  <c:v>1408</c:v>
                </c:pt>
                <c:pt idx="100">
                  <c:v>1409</c:v>
                </c:pt>
                <c:pt idx="101">
                  <c:v>1410</c:v>
                </c:pt>
                <c:pt idx="102">
                  <c:v>1411</c:v>
                </c:pt>
                <c:pt idx="103">
                  <c:v>1412</c:v>
                </c:pt>
                <c:pt idx="104">
                  <c:v>1413</c:v>
                </c:pt>
                <c:pt idx="105">
                  <c:v>1414</c:v>
                </c:pt>
                <c:pt idx="106">
                  <c:v>1415</c:v>
                </c:pt>
                <c:pt idx="107">
                  <c:v>1416</c:v>
                </c:pt>
                <c:pt idx="108">
                  <c:v>1417</c:v>
                </c:pt>
                <c:pt idx="109">
                  <c:v>1418</c:v>
                </c:pt>
                <c:pt idx="110">
                  <c:v>1419</c:v>
                </c:pt>
                <c:pt idx="111">
                  <c:v>1420</c:v>
                </c:pt>
                <c:pt idx="112">
                  <c:v>1421</c:v>
                </c:pt>
                <c:pt idx="113">
                  <c:v>1422</c:v>
                </c:pt>
                <c:pt idx="114">
                  <c:v>1423</c:v>
                </c:pt>
                <c:pt idx="115">
                  <c:v>1424</c:v>
                </c:pt>
                <c:pt idx="116">
                  <c:v>1425</c:v>
                </c:pt>
                <c:pt idx="117">
                  <c:v>1426</c:v>
                </c:pt>
                <c:pt idx="118">
                  <c:v>1427</c:v>
                </c:pt>
                <c:pt idx="119">
                  <c:v>1428</c:v>
                </c:pt>
                <c:pt idx="120">
                  <c:v>1429</c:v>
                </c:pt>
                <c:pt idx="121">
                  <c:v>1430</c:v>
                </c:pt>
                <c:pt idx="122">
                  <c:v>1431</c:v>
                </c:pt>
                <c:pt idx="123">
                  <c:v>1432</c:v>
                </c:pt>
                <c:pt idx="124">
                  <c:v>1433</c:v>
                </c:pt>
                <c:pt idx="125">
                  <c:v>1434</c:v>
                </c:pt>
                <c:pt idx="126">
                  <c:v>1435</c:v>
                </c:pt>
                <c:pt idx="127">
                  <c:v>1436</c:v>
                </c:pt>
                <c:pt idx="128">
                  <c:v>1437</c:v>
                </c:pt>
                <c:pt idx="129">
                  <c:v>1438</c:v>
                </c:pt>
                <c:pt idx="130">
                  <c:v>1439</c:v>
                </c:pt>
                <c:pt idx="131">
                  <c:v>1440</c:v>
                </c:pt>
                <c:pt idx="132">
                  <c:v>1441</c:v>
                </c:pt>
                <c:pt idx="133">
                  <c:v>1442</c:v>
                </c:pt>
                <c:pt idx="134">
                  <c:v>1443</c:v>
                </c:pt>
                <c:pt idx="135">
                  <c:v>1444</c:v>
                </c:pt>
                <c:pt idx="136">
                  <c:v>1445</c:v>
                </c:pt>
                <c:pt idx="137">
                  <c:v>1446</c:v>
                </c:pt>
                <c:pt idx="138">
                  <c:v>1447</c:v>
                </c:pt>
                <c:pt idx="139">
                  <c:v>1448</c:v>
                </c:pt>
                <c:pt idx="140">
                  <c:v>1449</c:v>
                </c:pt>
                <c:pt idx="141">
                  <c:v>1450</c:v>
                </c:pt>
                <c:pt idx="142">
                  <c:v>1451</c:v>
                </c:pt>
                <c:pt idx="143">
                  <c:v>1452</c:v>
                </c:pt>
                <c:pt idx="144">
                  <c:v>1453</c:v>
                </c:pt>
                <c:pt idx="145">
                  <c:v>1454</c:v>
                </c:pt>
                <c:pt idx="146">
                  <c:v>1455</c:v>
                </c:pt>
                <c:pt idx="147">
                  <c:v>1456</c:v>
                </c:pt>
                <c:pt idx="148">
                  <c:v>1457</c:v>
                </c:pt>
                <c:pt idx="149">
                  <c:v>1458</c:v>
                </c:pt>
                <c:pt idx="150">
                  <c:v>1459</c:v>
                </c:pt>
                <c:pt idx="151">
                  <c:v>1460</c:v>
                </c:pt>
                <c:pt idx="152">
                  <c:v>1461</c:v>
                </c:pt>
                <c:pt idx="153">
                  <c:v>1462</c:v>
                </c:pt>
                <c:pt idx="154">
                  <c:v>1463</c:v>
                </c:pt>
                <c:pt idx="155">
                  <c:v>1464</c:v>
                </c:pt>
                <c:pt idx="156">
                  <c:v>1465</c:v>
                </c:pt>
                <c:pt idx="157">
                  <c:v>1466</c:v>
                </c:pt>
                <c:pt idx="158">
                  <c:v>1467</c:v>
                </c:pt>
                <c:pt idx="159">
                  <c:v>1468</c:v>
                </c:pt>
                <c:pt idx="160">
                  <c:v>1469</c:v>
                </c:pt>
                <c:pt idx="161">
                  <c:v>1470</c:v>
                </c:pt>
                <c:pt idx="162">
                  <c:v>1471</c:v>
                </c:pt>
                <c:pt idx="163">
                  <c:v>1472</c:v>
                </c:pt>
                <c:pt idx="164">
                  <c:v>1473</c:v>
                </c:pt>
                <c:pt idx="165">
                  <c:v>1474</c:v>
                </c:pt>
                <c:pt idx="166">
                  <c:v>1475</c:v>
                </c:pt>
                <c:pt idx="167">
                  <c:v>1476</c:v>
                </c:pt>
                <c:pt idx="168">
                  <c:v>1477</c:v>
                </c:pt>
                <c:pt idx="169">
                  <c:v>1478</c:v>
                </c:pt>
                <c:pt idx="170">
                  <c:v>1479</c:v>
                </c:pt>
                <c:pt idx="171">
                  <c:v>1480</c:v>
                </c:pt>
                <c:pt idx="172">
                  <c:v>1481</c:v>
                </c:pt>
                <c:pt idx="173">
                  <c:v>1482</c:v>
                </c:pt>
                <c:pt idx="174">
                  <c:v>1483</c:v>
                </c:pt>
                <c:pt idx="175">
                  <c:v>1484</c:v>
                </c:pt>
                <c:pt idx="176">
                  <c:v>1485</c:v>
                </c:pt>
                <c:pt idx="177">
                  <c:v>1486</c:v>
                </c:pt>
                <c:pt idx="178">
                  <c:v>1487</c:v>
                </c:pt>
                <c:pt idx="179">
                  <c:v>1488</c:v>
                </c:pt>
                <c:pt idx="180">
                  <c:v>1489</c:v>
                </c:pt>
                <c:pt idx="181">
                  <c:v>1490</c:v>
                </c:pt>
                <c:pt idx="182">
                  <c:v>1491</c:v>
                </c:pt>
                <c:pt idx="183">
                  <c:v>1492</c:v>
                </c:pt>
                <c:pt idx="184">
                  <c:v>1493</c:v>
                </c:pt>
                <c:pt idx="185">
                  <c:v>1494</c:v>
                </c:pt>
                <c:pt idx="186">
                  <c:v>1495</c:v>
                </c:pt>
                <c:pt idx="187">
                  <c:v>1496</c:v>
                </c:pt>
                <c:pt idx="188">
                  <c:v>1497</c:v>
                </c:pt>
                <c:pt idx="189">
                  <c:v>1498</c:v>
                </c:pt>
                <c:pt idx="190">
                  <c:v>1499</c:v>
                </c:pt>
                <c:pt idx="191">
                  <c:v>1500</c:v>
                </c:pt>
                <c:pt idx="192">
                  <c:v>1501</c:v>
                </c:pt>
                <c:pt idx="193">
                  <c:v>1502</c:v>
                </c:pt>
                <c:pt idx="194">
                  <c:v>1503</c:v>
                </c:pt>
                <c:pt idx="195">
                  <c:v>1504</c:v>
                </c:pt>
                <c:pt idx="196">
                  <c:v>1505</c:v>
                </c:pt>
                <c:pt idx="197">
                  <c:v>1506</c:v>
                </c:pt>
                <c:pt idx="198">
                  <c:v>1507</c:v>
                </c:pt>
                <c:pt idx="199">
                  <c:v>1508</c:v>
                </c:pt>
                <c:pt idx="200">
                  <c:v>1509</c:v>
                </c:pt>
                <c:pt idx="201">
                  <c:v>1510</c:v>
                </c:pt>
                <c:pt idx="202">
                  <c:v>1511</c:v>
                </c:pt>
                <c:pt idx="203">
                  <c:v>1512</c:v>
                </c:pt>
                <c:pt idx="204">
                  <c:v>1513</c:v>
                </c:pt>
                <c:pt idx="205">
                  <c:v>1514</c:v>
                </c:pt>
                <c:pt idx="206">
                  <c:v>1515</c:v>
                </c:pt>
                <c:pt idx="207">
                  <c:v>1516</c:v>
                </c:pt>
                <c:pt idx="208">
                  <c:v>1517</c:v>
                </c:pt>
                <c:pt idx="209">
                  <c:v>1518</c:v>
                </c:pt>
                <c:pt idx="210">
                  <c:v>1519</c:v>
                </c:pt>
                <c:pt idx="211">
                  <c:v>1520</c:v>
                </c:pt>
                <c:pt idx="212">
                  <c:v>1521</c:v>
                </c:pt>
                <c:pt idx="213">
                  <c:v>1522</c:v>
                </c:pt>
                <c:pt idx="214">
                  <c:v>1523</c:v>
                </c:pt>
                <c:pt idx="215">
                  <c:v>1524</c:v>
                </c:pt>
                <c:pt idx="216">
                  <c:v>1525</c:v>
                </c:pt>
                <c:pt idx="217">
                  <c:v>1526</c:v>
                </c:pt>
                <c:pt idx="218">
                  <c:v>1527</c:v>
                </c:pt>
                <c:pt idx="219">
                  <c:v>1528</c:v>
                </c:pt>
                <c:pt idx="220">
                  <c:v>1529</c:v>
                </c:pt>
                <c:pt idx="221">
                  <c:v>1530</c:v>
                </c:pt>
                <c:pt idx="222">
                  <c:v>1531</c:v>
                </c:pt>
                <c:pt idx="223">
                  <c:v>1532</c:v>
                </c:pt>
                <c:pt idx="224">
                  <c:v>1533</c:v>
                </c:pt>
                <c:pt idx="225">
                  <c:v>1534</c:v>
                </c:pt>
                <c:pt idx="226">
                  <c:v>1535</c:v>
                </c:pt>
                <c:pt idx="227">
                  <c:v>1536</c:v>
                </c:pt>
                <c:pt idx="228">
                  <c:v>1537</c:v>
                </c:pt>
                <c:pt idx="229">
                  <c:v>1538</c:v>
                </c:pt>
                <c:pt idx="230">
                  <c:v>1539</c:v>
                </c:pt>
                <c:pt idx="231">
                  <c:v>1540</c:v>
                </c:pt>
                <c:pt idx="232">
                  <c:v>1541</c:v>
                </c:pt>
                <c:pt idx="233">
                  <c:v>1542</c:v>
                </c:pt>
                <c:pt idx="234">
                  <c:v>1543</c:v>
                </c:pt>
                <c:pt idx="235">
                  <c:v>1544</c:v>
                </c:pt>
                <c:pt idx="236">
                  <c:v>1545</c:v>
                </c:pt>
                <c:pt idx="237">
                  <c:v>1546</c:v>
                </c:pt>
                <c:pt idx="238">
                  <c:v>1547</c:v>
                </c:pt>
                <c:pt idx="239">
                  <c:v>1548</c:v>
                </c:pt>
                <c:pt idx="240">
                  <c:v>1549</c:v>
                </c:pt>
                <c:pt idx="241">
                  <c:v>1550</c:v>
                </c:pt>
                <c:pt idx="242">
                  <c:v>1551</c:v>
                </c:pt>
                <c:pt idx="243">
                  <c:v>1552</c:v>
                </c:pt>
                <c:pt idx="244">
                  <c:v>1553</c:v>
                </c:pt>
                <c:pt idx="245">
                  <c:v>1554</c:v>
                </c:pt>
                <c:pt idx="246">
                  <c:v>1555</c:v>
                </c:pt>
                <c:pt idx="247">
                  <c:v>1556</c:v>
                </c:pt>
                <c:pt idx="248">
                  <c:v>1557</c:v>
                </c:pt>
                <c:pt idx="249">
                  <c:v>1558</c:v>
                </c:pt>
                <c:pt idx="250">
                  <c:v>1559</c:v>
                </c:pt>
                <c:pt idx="251">
                  <c:v>1560</c:v>
                </c:pt>
                <c:pt idx="252">
                  <c:v>1561</c:v>
                </c:pt>
                <c:pt idx="253">
                  <c:v>1562</c:v>
                </c:pt>
                <c:pt idx="254">
                  <c:v>1563</c:v>
                </c:pt>
                <c:pt idx="255">
                  <c:v>1564</c:v>
                </c:pt>
                <c:pt idx="256">
                  <c:v>1565</c:v>
                </c:pt>
                <c:pt idx="257">
                  <c:v>1566</c:v>
                </c:pt>
                <c:pt idx="258">
                  <c:v>1567</c:v>
                </c:pt>
                <c:pt idx="259">
                  <c:v>1568</c:v>
                </c:pt>
                <c:pt idx="260">
                  <c:v>1569</c:v>
                </c:pt>
                <c:pt idx="261">
                  <c:v>1570</c:v>
                </c:pt>
              </c:numCache>
            </c:numRef>
          </c:xVal>
          <c:yVal>
            <c:numRef>
              <c:f>Graph!$D$1311:$D$1570</c:f>
              <c:numCache>
                <c:formatCode>General</c:formatCode>
                <c:ptCount val="26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5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DE-49CB-AA7A-0E13A89CAE16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Graph!$A$1310:$A$1571</c:f>
              <c:numCache>
                <c:formatCode>General</c:formatCode>
                <c:ptCount val="262"/>
                <c:pt idx="0">
                  <c:v>1309</c:v>
                </c:pt>
                <c:pt idx="1">
                  <c:v>1310</c:v>
                </c:pt>
                <c:pt idx="2">
                  <c:v>1311</c:v>
                </c:pt>
                <c:pt idx="3">
                  <c:v>1312</c:v>
                </c:pt>
                <c:pt idx="4">
                  <c:v>1313</c:v>
                </c:pt>
                <c:pt idx="5">
                  <c:v>1314</c:v>
                </c:pt>
                <c:pt idx="6">
                  <c:v>1315</c:v>
                </c:pt>
                <c:pt idx="7">
                  <c:v>1316</c:v>
                </c:pt>
                <c:pt idx="8">
                  <c:v>1317</c:v>
                </c:pt>
                <c:pt idx="9">
                  <c:v>1318</c:v>
                </c:pt>
                <c:pt idx="10">
                  <c:v>1319</c:v>
                </c:pt>
                <c:pt idx="11">
                  <c:v>1320</c:v>
                </c:pt>
                <c:pt idx="12">
                  <c:v>1321</c:v>
                </c:pt>
                <c:pt idx="13">
                  <c:v>1322</c:v>
                </c:pt>
                <c:pt idx="14">
                  <c:v>1323</c:v>
                </c:pt>
                <c:pt idx="15">
                  <c:v>1324</c:v>
                </c:pt>
                <c:pt idx="16">
                  <c:v>1325</c:v>
                </c:pt>
                <c:pt idx="17">
                  <c:v>1326</c:v>
                </c:pt>
                <c:pt idx="18">
                  <c:v>1327</c:v>
                </c:pt>
                <c:pt idx="19">
                  <c:v>1328</c:v>
                </c:pt>
                <c:pt idx="20">
                  <c:v>1329</c:v>
                </c:pt>
                <c:pt idx="21">
                  <c:v>1330</c:v>
                </c:pt>
                <c:pt idx="22">
                  <c:v>1331</c:v>
                </c:pt>
                <c:pt idx="23">
                  <c:v>1332</c:v>
                </c:pt>
                <c:pt idx="24">
                  <c:v>1333</c:v>
                </c:pt>
                <c:pt idx="25">
                  <c:v>1334</c:v>
                </c:pt>
                <c:pt idx="26">
                  <c:v>1335</c:v>
                </c:pt>
                <c:pt idx="27">
                  <c:v>1336</c:v>
                </c:pt>
                <c:pt idx="28">
                  <c:v>1337</c:v>
                </c:pt>
                <c:pt idx="29">
                  <c:v>1338</c:v>
                </c:pt>
                <c:pt idx="30">
                  <c:v>1339</c:v>
                </c:pt>
                <c:pt idx="31">
                  <c:v>1340</c:v>
                </c:pt>
                <c:pt idx="32">
                  <c:v>1341</c:v>
                </c:pt>
                <c:pt idx="33">
                  <c:v>1342</c:v>
                </c:pt>
                <c:pt idx="34">
                  <c:v>1343</c:v>
                </c:pt>
                <c:pt idx="35">
                  <c:v>1344</c:v>
                </c:pt>
                <c:pt idx="36">
                  <c:v>1345</c:v>
                </c:pt>
                <c:pt idx="37">
                  <c:v>1346</c:v>
                </c:pt>
                <c:pt idx="38">
                  <c:v>1347</c:v>
                </c:pt>
                <c:pt idx="39">
                  <c:v>1348</c:v>
                </c:pt>
                <c:pt idx="40">
                  <c:v>1349</c:v>
                </c:pt>
                <c:pt idx="41">
                  <c:v>1350</c:v>
                </c:pt>
                <c:pt idx="42">
                  <c:v>1351</c:v>
                </c:pt>
                <c:pt idx="43">
                  <c:v>1352</c:v>
                </c:pt>
                <c:pt idx="44">
                  <c:v>1353</c:v>
                </c:pt>
                <c:pt idx="45">
                  <c:v>1354</c:v>
                </c:pt>
                <c:pt idx="46">
                  <c:v>1355</c:v>
                </c:pt>
                <c:pt idx="47">
                  <c:v>1356</c:v>
                </c:pt>
                <c:pt idx="48">
                  <c:v>1357</c:v>
                </c:pt>
                <c:pt idx="49">
                  <c:v>1358</c:v>
                </c:pt>
                <c:pt idx="50">
                  <c:v>1359</c:v>
                </c:pt>
                <c:pt idx="51">
                  <c:v>1360</c:v>
                </c:pt>
                <c:pt idx="52">
                  <c:v>1361</c:v>
                </c:pt>
                <c:pt idx="53">
                  <c:v>1362</c:v>
                </c:pt>
                <c:pt idx="54">
                  <c:v>1363</c:v>
                </c:pt>
                <c:pt idx="55">
                  <c:v>1364</c:v>
                </c:pt>
                <c:pt idx="56">
                  <c:v>1365</c:v>
                </c:pt>
                <c:pt idx="57">
                  <c:v>1366</c:v>
                </c:pt>
                <c:pt idx="58">
                  <c:v>1367</c:v>
                </c:pt>
                <c:pt idx="59">
                  <c:v>1368</c:v>
                </c:pt>
                <c:pt idx="60">
                  <c:v>1369</c:v>
                </c:pt>
                <c:pt idx="61">
                  <c:v>1370</c:v>
                </c:pt>
                <c:pt idx="62">
                  <c:v>1371</c:v>
                </c:pt>
                <c:pt idx="63">
                  <c:v>1372</c:v>
                </c:pt>
                <c:pt idx="64">
                  <c:v>1373</c:v>
                </c:pt>
                <c:pt idx="65">
                  <c:v>1374</c:v>
                </c:pt>
                <c:pt idx="66">
                  <c:v>1375</c:v>
                </c:pt>
                <c:pt idx="67">
                  <c:v>1376</c:v>
                </c:pt>
                <c:pt idx="68">
                  <c:v>1377</c:v>
                </c:pt>
                <c:pt idx="69">
                  <c:v>1378</c:v>
                </c:pt>
                <c:pt idx="70">
                  <c:v>1379</c:v>
                </c:pt>
                <c:pt idx="71">
                  <c:v>1380</c:v>
                </c:pt>
                <c:pt idx="72">
                  <c:v>1381</c:v>
                </c:pt>
                <c:pt idx="73">
                  <c:v>1382</c:v>
                </c:pt>
                <c:pt idx="74">
                  <c:v>1383</c:v>
                </c:pt>
                <c:pt idx="75">
                  <c:v>1384</c:v>
                </c:pt>
                <c:pt idx="76">
                  <c:v>1385</c:v>
                </c:pt>
                <c:pt idx="77">
                  <c:v>1386</c:v>
                </c:pt>
                <c:pt idx="78">
                  <c:v>1387</c:v>
                </c:pt>
                <c:pt idx="79">
                  <c:v>1388</c:v>
                </c:pt>
                <c:pt idx="80">
                  <c:v>1389</c:v>
                </c:pt>
                <c:pt idx="81">
                  <c:v>1390</c:v>
                </c:pt>
                <c:pt idx="82">
                  <c:v>1391</c:v>
                </c:pt>
                <c:pt idx="83">
                  <c:v>1392</c:v>
                </c:pt>
                <c:pt idx="84">
                  <c:v>1393</c:v>
                </c:pt>
                <c:pt idx="85">
                  <c:v>1394</c:v>
                </c:pt>
                <c:pt idx="86">
                  <c:v>1395</c:v>
                </c:pt>
                <c:pt idx="87">
                  <c:v>1396</c:v>
                </c:pt>
                <c:pt idx="88">
                  <c:v>1397</c:v>
                </c:pt>
                <c:pt idx="89">
                  <c:v>1398</c:v>
                </c:pt>
                <c:pt idx="90">
                  <c:v>1399</c:v>
                </c:pt>
                <c:pt idx="91">
                  <c:v>1400</c:v>
                </c:pt>
                <c:pt idx="92">
                  <c:v>1401</c:v>
                </c:pt>
                <c:pt idx="93">
                  <c:v>1402</c:v>
                </c:pt>
                <c:pt idx="94">
                  <c:v>1403</c:v>
                </c:pt>
                <c:pt idx="95">
                  <c:v>1404</c:v>
                </c:pt>
                <c:pt idx="96">
                  <c:v>1405</c:v>
                </c:pt>
                <c:pt idx="97">
                  <c:v>1406</c:v>
                </c:pt>
                <c:pt idx="98">
                  <c:v>1407</c:v>
                </c:pt>
                <c:pt idx="99">
                  <c:v>1408</c:v>
                </c:pt>
                <c:pt idx="100">
                  <c:v>1409</c:v>
                </c:pt>
                <c:pt idx="101">
                  <c:v>1410</c:v>
                </c:pt>
                <c:pt idx="102">
                  <c:v>1411</c:v>
                </c:pt>
                <c:pt idx="103">
                  <c:v>1412</c:v>
                </c:pt>
                <c:pt idx="104">
                  <c:v>1413</c:v>
                </c:pt>
                <c:pt idx="105">
                  <c:v>1414</c:v>
                </c:pt>
                <c:pt idx="106">
                  <c:v>1415</c:v>
                </c:pt>
                <c:pt idx="107">
                  <c:v>1416</c:v>
                </c:pt>
                <c:pt idx="108">
                  <c:v>1417</c:v>
                </c:pt>
                <c:pt idx="109">
                  <c:v>1418</c:v>
                </c:pt>
                <c:pt idx="110">
                  <c:v>1419</c:v>
                </c:pt>
                <c:pt idx="111">
                  <c:v>1420</c:v>
                </c:pt>
                <c:pt idx="112">
                  <c:v>1421</c:v>
                </c:pt>
                <c:pt idx="113">
                  <c:v>1422</c:v>
                </c:pt>
                <c:pt idx="114">
                  <c:v>1423</c:v>
                </c:pt>
                <c:pt idx="115">
                  <c:v>1424</c:v>
                </c:pt>
                <c:pt idx="116">
                  <c:v>1425</c:v>
                </c:pt>
                <c:pt idx="117">
                  <c:v>1426</c:v>
                </c:pt>
                <c:pt idx="118">
                  <c:v>1427</c:v>
                </c:pt>
                <c:pt idx="119">
                  <c:v>1428</c:v>
                </c:pt>
                <c:pt idx="120">
                  <c:v>1429</c:v>
                </c:pt>
                <c:pt idx="121">
                  <c:v>1430</c:v>
                </c:pt>
                <c:pt idx="122">
                  <c:v>1431</c:v>
                </c:pt>
                <c:pt idx="123">
                  <c:v>1432</c:v>
                </c:pt>
                <c:pt idx="124">
                  <c:v>1433</c:v>
                </c:pt>
                <c:pt idx="125">
                  <c:v>1434</c:v>
                </c:pt>
                <c:pt idx="126">
                  <c:v>1435</c:v>
                </c:pt>
                <c:pt idx="127">
                  <c:v>1436</c:v>
                </c:pt>
                <c:pt idx="128">
                  <c:v>1437</c:v>
                </c:pt>
                <c:pt idx="129">
                  <c:v>1438</c:v>
                </c:pt>
                <c:pt idx="130">
                  <c:v>1439</c:v>
                </c:pt>
                <c:pt idx="131">
                  <c:v>1440</c:v>
                </c:pt>
                <c:pt idx="132">
                  <c:v>1441</c:v>
                </c:pt>
                <c:pt idx="133">
                  <c:v>1442</c:v>
                </c:pt>
                <c:pt idx="134">
                  <c:v>1443</c:v>
                </c:pt>
                <c:pt idx="135">
                  <c:v>1444</c:v>
                </c:pt>
                <c:pt idx="136">
                  <c:v>1445</c:v>
                </c:pt>
                <c:pt idx="137">
                  <c:v>1446</c:v>
                </c:pt>
                <c:pt idx="138">
                  <c:v>1447</c:v>
                </c:pt>
                <c:pt idx="139">
                  <c:v>1448</c:v>
                </c:pt>
                <c:pt idx="140">
                  <c:v>1449</c:v>
                </c:pt>
                <c:pt idx="141">
                  <c:v>1450</c:v>
                </c:pt>
                <c:pt idx="142">
                  <c:v>1451</c:v>
                </c:pt>
                <c:pt idx="143">
                  <c:v>1452</c:v>
                </c:pt>
                <c:pt idx="144">
                  <c:v>1453</c:v>
                </c:pt>
                <c:pt idx="145">
                  <c:v>1454</c:v>
                </c:pt>
                <c:pt idx="146">
                  <c:v>1455</c:v>
                </c:pt>
                <c:pt idx="147">
                  <c:v>1456</c:v>
                </c:pt>
                <c:pt idx="148">
                  <c:v>1457</c:v>
                </c:pt>
                <c:pt idx="149">
                  <c:v>1458</c:v>
                </c:pt>
                <c:pt idx="150">
                  <c:v>1459</c:v>
                </c:pt>
                <c:pt idx="151">
                  <c:v>1460</c:v>
                </c:pt>
                <c:pt idx="152">
                  <c:v>1461</c:v>
                </c:pt>
                <c:pt idx="153">
                  <c:v>1462</c:v>
                </c:pt>
                <c:pt idx="154">
                  <c:v>1463</c:v>
                </c:pt>
                <c:pt idx="155">
                  <c:v>1464</c:v>
                </c:pt>
                <c:pt idx="156">
                  <c:v>1465</c:v>
                </c:pt>
                <c:pt idx="157">
                  <c:v>1466</c:v>
                </c:pt>
                <c:pt idx="158">
                  <c:v>1467</c:v>
                </c:pt>
                <c:pt idx="159">
                  <c:v>1468</c:v>
                </c:pt>
                <c:pt idx="160">
                  <c:v>1469</c:v>
                </c:pt>
                <c:pt idx="161">
                  <c:v>1470</c:v>
                </c:pt>
                <c:pt idx="162">
                  <c:v>1471</c:v>
                </c:pt>
                <c:pt idx="163">
                  <c:v>1472</c:v>
                </c:pt>
                <c:pt idx="164">
                  <c:v>1473</c:v>
                </c:pt>
                <c:pt idx="165">
                  <c:v>1474</c:v>
                </c:pt>
                <c:pt idx="166">
                  <c:v>1475</c:v>
                </c:pt>
                <c:pt idx="167">
                  <c:v>1476</c:v>
                </c:pt>
                <c:pt idx="168">
                  <c:v>1477</c:v>
                </c:pt>
                <c:pt idx="169">
                  <c:v>1478</c:v>
                </c:pt>
                <c:pt idx="170">
                  <c:v>1479</c:v>
                </c:pt>
                <c:pt idx="171">
                  <c:v>1480</c:v>
                </c:pt>
                <c:pt idx="172">
                  <c:v>1481</c:v>
                </c:pt>
                <c:pt idx="173">
                  <c:v>1482</c:v>
                </c:pt>
                <c:pt idx="174">
                  <c:v>1483</c:v>
                </c:pt>
                <c:pt idx="175">
                  <c:v>1484</c:v>
                </c:pt>
                <c:pt idx="176">
                  <c:v>1485</c:v>
                </c:pt>
                <c:pt idx="177">
                  <c:v>1486</c:v>
                </c:pt>
                <c:pt idx="178">
                  <c:v>1487</c:v>
                </c:pt>
                <c:pt idx="179">
                  <c:v>1488</c:v>
                </c:pt>
                <c:pt idx="180">
                  <c:v>1489</c:v>
                </c:pt>
                <c:pt idx="181">
                  <c:v>1490</c:v>
                </c:pt>
                <c:pt idx="182">
                  <c:v>1491</c:v>
                </c:pt>
                <c:pt idx="183">
                  <c:v>1492</c:v>
                </c:pt>
                <c:pt idx="184">
                  <c:v>1493</c:v>
                </c:pt>
                <c:pt idx="185">
                  <c:v>1494</c:v>
                </c:pt>
                <c:pt idx="186">
                  <c:v>1495</c:v>
                </c:pt>
                <c:pt idx="187">
                  <c:v>1496</c:v>
                </c:pt>
                <c:pt idx="188">
                  <c:v>1497</c:v>
                </c:pt>
                <c:pt idx="189">
                  <c:v>1498</c:v>
                </c:pt>
                <c:pt idx="190">
                  <c:v>1499</c:v>
                </c:pt>
                <c:pt idx="191">
                  <c:v>1500</c:v>
                </c:pt>
                <c:pt idx="192">
                  <c:v>1501</c:v>
                </c:pt>
                <c:pt idx="193">
                  <c:v>1502</c:v>
                </c:pt>
                <c:pt idx="194">
                  <c:v>1503</c:v>
                </c:pt>
                <c:pt idx="195">
                  <c:v>1504</c:v>
                </c:pt>
                <c:pt idx="196">
                  <c:v>1505</c:v>
                </c:pt>
                <c:pt idx="197">
                  <c:v>1506</c:v>
                </c:pt>
                <c:pt idx="198">
                  <c:v>1507</c:v>
                </c:pt>
                <c:pt idx="199">
                  <c:v>1508</c:v>
                </c:pt>
                <c:pt idx="200">
                  <c:v>1509</c:v>
                </c:pt>
                <c:pt idx="201">
                  <c:v>1510</c:v>
                </c:pt>
                <c:pt idx="202">
                  <c:v>1511</c:v>
                </c:pt>
                <c:pt idx="203">
                  <c:v>1512</c:v>
                </c:pt>
                <c:pt idx="204">
                  <c:v>1513</c:v>
                </c:pt>
                <c:pt idx="205">
                  <c:v>1514</c:v>
                </c:pt>
                <c:pt idx="206">
                  <c:v>1515</c:v>
                </c:pt>
                <c:pt idx="207">
                  <c:v>1516</c:v>
                </c:pt>
                <c:pt idx="208">
                  <c:v>1517</c:v>
                </c:pt>
                <c:pt idx="209">
                  <c:v>1518</c:v>
                </c:pt>
                <c:pt idx="210">
                  <c:v>1519</c:v>
                </c:pt>
                <c:pt idx="211">
                  <c:v>1520</c:v>
                </c:pt>
                <c:pt idx="212">
                  <c:v>1521</c:v>
                </c:pt>
                <c:pt idx="213">
                  <c:v>1522</c:v>
                </c:pt>
                <c:pt idx="214">
                  <c:v>1523</c:v>
                </c:pt>
                <c:pt idx="215">
                  <c:v>1524</c:v>
                </c:pt>
                <c:pt idx="216">
                  <c:v>1525</c:v>
                </c:pt>
                <c:pt idx="217">
                  <c:v>1526</c:v>
                </c:pt>
                <c:pt idx="218">
                  <c:v>1527</c:v>
                </c:pt>
                <c:pt idx="219">
                  <c:v>1528</c:v>
                </c:pt>
                <c:pt idx="220">
                  <c:v>1529</c:v>
                </c:pt>
                <c:pt idx="221">
                  <c:v>1530</c:v>
                </c:pt>
                <c:pt idx="222">
                  <c:v>1531</c:v>
                </c:pt>
                <c:pt idx="223">
                  <c:v>1532</c:v>
                </c:pt>
                <c:pt idx="224">
                  <c:v>1533</c:v>
                </c:pt>
                <c:pt idx="225">
                  <c:v>1534</c:v>
                </c:pt>
                <c:pt idx="226">
                  <c:v>1535</c:v>
                </c:pt>
                <c:pt idx="227">
                  <c:v>1536</c:v>
                </c:pt>
                <c:pt idx="228">
                  <c:v>1537</c:v>
                </c:pt>
                <c:pt idx="229">
                  <c:v>1538</c:v>
                </c:pt>
                <c:pt idx="230">
                  <c:v>1539</c:v>
                </c:pt>
                <c:pt idx="231">
                  <c:v>1540</c:v>
                </c:pt>
                <c:pt idx="232">
                  <c:v>1541</c:v>
                </c:pt>
                <c:pt idx="233">
                  <c:v>1542</c:v>
                </c:pt>
                <c:pt idx="234">
                  <c:v>1543</c:v>
                </c:pt>
                <c:pt idx="235">
                  <c:v>1544</c:v>
                </c:pt>
                <c:pt idx="236">
                  <c:v>1545</c:v>
                </c:pt>
                <c:pt idx="237">
                  <c:v>1546</c:v>
                </c:pt>
                <c:pt idx="238">
                  <c:v>1547</c:v>
                </c:pt>
                <c:pt idx="239">
                  <c:v>1548</c:v>
                </c:pt>
                <c:pt idx="240">
                  <c:v>1549</c:v>
                </c:pt>
                <c:pt idx="241">
                  <c:v>1550</c:v>
                </c:pt>
                <c:pt idx="242">
                  <c:v>1551</c:v>
                </c:pt>
                <c:pt idx="243">
                  <c:v>1552</c:v>
                </c:pt>
                <c:pt idx="244">
                  <c:v>1553</c:v>
                </c:pt>
                <c:pt idx="245">
                  <c:v>1554</c:v>
                </c:pt>
                <c:pt idx="246">
                  <c:v>1555</c:v>
                </c:pt>
                <c:pt idx="247">
                  <c:v>1556</c:v>
                </c:pt>
                <c:pt idx="248">
                  <c:v>1557</c:v>
                </c:pt>
                <c:pt idx="249">
                  <c:v>1558</c:v>
                </c:pt>
                <c:pt idx="250">
                  <c:v>1559</c:v>
                </c:pt>
                <c:pt idx="251">
                  <c:v>1560</c:v>
                </c:pt>
                <c:pt idx="252">
                  <c:v>1561</c:v>
                </c:pt>
                <c:pt idx="253">
                  <c:v>1562</c:v>
                </c:pt>
                <c:pt idx="254">
                  <c:v>1563</c:v>
                </c:pt>
                <c:pt idx="255">
                  <c:v>1564</c:v>
                </c:pt>
                <c:pt idx="256">
                  <c:v>1565</c:v>
                </c:pt>
                <c:pt idx="257">
                  <c:v>1566</c:v>
                </c:pt>
                <c:pt idx="258">
                  <c:v>1567</c:v>
                </c:pt>
                <c:pt idx="259">
                  <c:v>1568</c:v>
                </c:pt>
                <c:pt idx="260">
                  <c:v>1569</c:v>
                </c:pt>
                <c:pt idx="261">
                  <c:v>1570</c:v>
                </c:pt>
              </c:numCache>
            </c:numRef>
          </c:xVal>
          <c:yVal>
            <c:numRef>
              <c:f>Graph!$B$1311:$B$1570</c:f>
              <c:numCache>
                <c:formatCode>General</c:formatCode>
                <c:ptCount val="260"/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DE-49CB-AA7A-0E13A89CAE16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Graph!$A$1310:$A$1571</c:f>
              <c:numCache>
                <c:formatCode>General</c:formatCode>
                <c:ptCount val="262"/>
                <c:pt idx="0">
                  <c:v>1309</c:v>
                </c:pt>
                <c:pt idx="1">
                  <c:v>1310</c:v>
                </c:pt>
                <c:pt idx="2">
                  <c:v>1311</c:v>
                </c:pt>
                <c:pt idx="3">
                  <c:v>1312</c:v>
                </c:pt>
                <c:pt idx="4">
                  <c:v>1313</c:v>
                </c:pt>
                <c:pt idx="5">
                  <c:v>1314</c:v>
                </c:pt>
                <c:pt idx="6">
                  <c:v>1315</c:v>
                </c:pt>
                <c:pt idx="7">
                  <c:v>1316</c:v>
                </c:pt>
                <c:pt idx="8">
                  <c:v>1317</c:v>
                </c:pt>
                <c:pt idx="9">
                  <c:v>1318</c:v>
                </c:pt>
                <c:pt idx="10">
                  <c:v>1319</c:v>
                </c:pt>
                <c:pt idx="11">
                  <c:v>1320</c:v>
                </c:pt>
                <c:pt idx="12">
                  <c:v>1321</c:v>
                </c:pt>
                <c:pt idx="13">
                  <c:v>1322</c:v>
                </c:pt>
                <c:pt idx="14">
                  <c:v>1323</c:v>
                </c:pt>
                <c:pt idx="15">
                  <c:v>1324</c:v>
                </c:pt>
                <c:pt idx="16">
                  <c:v>1325</c:v>
                </c:pt>
                <c:pt idx="17">
                  <c:v>1326</c:v>
                </c:pt>
                <c:pt idx="18">
                  <c:v>1327</c:v>
                </c:pt>
                <c:pt idx="19">
                  <c:v>1328</c:v>
                </c:pt>
                <c:pt idx="20">
                  <c:v>1329</c:v>
                </c:pt>
                <c:pt idx="21">
                  <c:v>1330</c:v>
                </c:pt>
                <c:pt idx="22">
                  <c:v>1331</c:v>
                </c:pt>
                <c:pt idx="23">
                  <c:v>1332</c:v>
                </c:pt>
                <c:pt idx="24">
                  <c:v>1333</c:v>
                </c:pt>
                <c:pt idx="25">
                  <c:v>1334</c:v>
                </c:pt>
                <c:pt idx="26">
                  <c:v>1335</c:v>
                </c:pt>
                <c:pt idx="27">
                  <c:v>1336</c:v>
                </c:pt>
                <c:pt idx="28">
                  <c:v>1337</c:v>
                </c:pt>
                <c:pt idx="29">
                  <c:v>1338</c:v>
                </c:pt>
                <c:pt idx="30">
                  <c:v>1339</c:v>
                </c:pt>
                <c:pt idx="31">
                  <c:v>1340</c:v>
                </c:pt>
                <c:pt idx="32">
                  <c:v>1341</c:v>
                </c:pt>
                <c:pt idx="33">
                  <c:v>1342</c:v>
                </c:pt>
                <c:pt idx="34">
                  <c:v>1343</c:v>
                </c:pt>
                <c:pt idx="35">
                  <c:v>1344</c:v>
                </c:pt>
                <c:pt idx="36">
                  <c:v>1345</c:v>
                </c:pt>
                <c:pt idx="37">
                  <c:v>1346</c:v>
                </c:pt>
                <c:pt idx="38">
                  <c:v>1347</c:v>
                </c:pt>
                <c:pt idx="39">
                  <c:v>1348</c:v>
                </c:pt>
                <c:pt idx="40">
                  <c:v>1349</c:v>
                </c:pt>
                <c:pt idx="41">
                  <c:v>1350</c:v>
                </c:pt>
                <c:pt idx="42">
                  <c:v>1351</c:v>
                </c:pt>
                <c:pt idx="43">
                  <c:v>1352</c:v>
                </c:pt>
                <c:pt idx="44">
                  <c:v>1353</c:v>
                </c:pt>
                <c:pt idx="45">
                  <c:v>1354</c:v>
                </c:pt>
                <c:pt idx="46">
                  <c:v>1355</c:v>
                </c:pt>
                <c:pt idx="47">
                  <c:v>1356</c:v>
                </c:pt>
                <c:pt idx="48">
                  <c:v>1357</c:v>
                </c:pt>
                <c:pt idx="49">
                  <c:v>1358</c:v>
                </c:pt>
                <c:pt idx="50">
                  <c:v>1359</c:v>
                </c:pt>
                <c:pt idx="51">
                  <c:v>1360</c:v>
                </c:pt>
                <c:pt idx="52">
                  <c:v>1361</c:v>
                </c:pt>
                <c:pt idx="53">
                  <c:v>1362</c:v>
                </c:pt>
                <c:pt idx="54">
                  <c:v>1363</c:v>
                </c:pt>
                <c:pt idx="55">
                  <c:v>1364</c:v>
                </c:pt>
                <c:pt idx="56">
                  <c:v>1365</c:v>
                </c:pt>
                <c:pt idx="57">
                  <c:v>1366</c:v>
                </c:pt>
                <c:pt idx="58">
                  <c:v>1367</c:v>
                </c:pt>
                <c:pt idx="59">
                  <c:v>1368</c:v>
                </c:pt>
                <c:pt idx="60">
                  <c:v>1369</c:v>
                </c:pt>
                <c:pt idx="61">
                  <c:v>1370</c:v>
                </c:pt>
                <c:pt idx="62">
                  <c:v>1371</c:v>
                </c:pt>
                <c:pt idx="63">
                  <c:v>1372</c:v>
                </c:pt>
                <c:pt idx="64">
                  <c:v>1373</c:v>
                </c:pt>
                <c:pt idx="65">
                  <c:v>1374</c:v>
                </c:pt>
                <c:pt idx="66">
                  <c:v>1375</c:v>
                </c:pt>
                <c:pt idx="67">
                  <c:v>1376</c:v>
                </c:pt>
                <c:pt idx="68">
                  <c:v>1377</c:v>
                </c:pt>
                <c:pt idx="69">
                  <c:v>1378</c:v>
                </c:pt>
                <c:pt idx="70">
                  <c:v>1379</c:v>
                </c:pt>
                <c:pt idx="71">
                  <c:v>1380</c:v>
                </c:pt>
                <c:pt idx="72">
                  <c:v>1381</c:v>
                </c:pt>
                <c:pt idx="73">
                  <c:v>1382</c:v>
                </c:pt>
                <c:pt idx="74">
                  <c:v>1383</c:v>
                </c:pt>
                <c:pt idx="75">
                  <c:v>1384</c:v>
                </c:pt>
                <c:pt idx="76">
                  <c:v>1385</c:v>
                </c:pt>
                <c:pt idx="77">
                  <c:v>1386</c:v>
                </c:pt>
                <c:pt idx="78">
                  <c:v>1387</c:v>
                </c:pt>
                <c:pt idx="79">
                  <c:v>1388</c:v>
                </c:pt>
                <c:pt idx="80">
                  <c:v>1389</c:v>
                </c:pt>
                <c:pt idx="81">
                  <c:v>1390</c:v>
                </c:pt>
                <c:pt idx="82">
                  <c:v>1391</c:v>
                </c:pt>
                <c:pt idx="83">
                  <c:v>1392</c:v>
                </c:pt>
                <c:pt idx="84">
                  <c:v>1393</c:v>
                </c:pt>
                <c:pt idx="85">
                  <c:v>1394</c:v>
                </c:pt>
                <c:pt idx="86">
                  <c:v>1395</c:v>
                </c:pt>
                <c:pt idx="87">
                  <c:v>1396</c:v>
                </c:pt>
                <c:pt idx="88">
                  <c:v>1397</c:v>
                </c:pt>
                <c:pt idx="89">
                  <c:v>1398</c:v>
                </c:pt>
                <c:pt idx="90">
                  <c:v>1399</c:v>
                </c:pt>
                <c:pt idx="91">
                  <c:v>1400</c:v>
                </c:pt>
                <c:pt idx="92">
                  <c:v>1401</c:v>
                </c:pt>
                <c:pt idx="93">
                  <c:v>1402</c:v>
                </c:pt>
                <c:pt idx="94">
                  <c:v>1403</c:v>
                </c:pt>
                <c:pt idx="95">
                  <c:v>1404</c:v>
                </c:pt>
                <c:pt idx="96">
                  <c:v>1405</c:v>
                </c:pt>
                <c:pt idx="97">
                  <c:v>1406</c:v>
                </c:pt>
                <c:pt idx="98">
                  <c:v>1407</c:v>
                </c:pt>
                <c:pt idx="99">
                  <c:v>1408</c:v>
                </c:pt>
                <c:pt idx="100">
                  <c:v>1409</c:v>
                </c:pt>
                <c:pt idx="101">
                  <c:v>1410</c:v>
                </c:pt>
                <c:pt idx="102">
                  <c:v>1411</c:v>
                </c:pt>
                <c:pt idx="103">
                  <c:v>1412</c:v>
                </c:pt>
                <c:pt idx="104">
                  <c:v>1413</c:v>
                </c:pt>
                <c:pt idx="105">
                  <c:v>1414</c:v>
                </c:pt>
                <c:pt idx="106">
                  <c:v>1415</c:v>
                </c:pt>
                <c:pt idx="107">
                  <c:v>1416</c:v>
                </c:pt>
                <c:pt idx="108">
                  <c:v>1417</c:v>
                </c:pt>
                <c:pt idx="109">
                  <c:v>1418</c:v>
                </c:pt>
                <c:pt idx="110">
                  <c:v>1419</c:v>
                </c:pt>
                <c:pt idx="111">
                  <c:v>1420</c:v>
                </c:pt>
                <c:pt idx="112">
                  <c:v>1421</c:v>
                </c:pt>
                <c:pt idx="113">
                  <c:v>1422</c:v>
                </c:pt>
                <c:pt idx="114">
                  <c:v>1423</c:v>
                </c:pt>
                <c:pt idx="115">
                  <c:v>1424</c:v>
                </c:pt>
                <c:pt idx="116">
                  <c:v>1425</c:v>
                </c:pt>
                <c:pt idx="117">
                  <c:v>1426</c:v>
                </c:pt>
                <c:pt idx="118">
                  <c:v>1427</c:v>
                </c:pt>
                <c:pt idx="119">
                  <c:v>1428</c:v>
                </c:pt>
                <c:pt idx="120">
                  <c:v>1429</c:v>
                </c:pt>
                <c:pt idx="121">
                  <c:v>1430</c:v>
                </c:pt>
                <c:pt idx="122">
                  <c:v>1431</c:v>
                </c:pt>
                <c:pt idx="123">
                  <c:v>1432</c:v>
                </c:pt>
                <c:pt idx="124">
                  <c:v>1433</c:v>
                </c:pt>
                <c:pt idx="125">
                  <c:v>1434</c:v>
                </c:pt>
                <c:pt idx="126">
                  <c:v>1435</c:v>
                </c:pt>
                <c:pt idx="127">
                  <c:v>1436</c:v>
                </c:pt>
                <c:pt idx="128">
                  <c:v>1437</c:v>
                </c:pt>
                <c:pt idx="129">
                  <c:v>1438</c:v>
                </c:pt>
                <c:pt idx="130">
                  <c:v>1439</c:v>
                </c:pt>
                <c:pt idx="131">
                  <c:v>1440</c:v>
                </c:pt>
                <c:pt idx="132">
                  <c:v>1441</c:v>
                </c:pt>
                <c:pt idx="133">
                  <c:v>1442</c:v>
                </c:pt>
                <c:pt idx="134">
                  <c:v>1443</c:v>
                </c:pt>
                <c:pt idx="135">
                  <c:v>1444</c:v>
                </c:pt>
                <c:pt idx="136">
                  <c:v>1445</c:v>
                </c:pt>
                <c:pt idx="137">
                  <c:v>1446</c:v>
                </c:pt>
                <c:pt idx="138">
                  <c:v>1447</c:v>
                </c:pt>
                <c:pt idx="139">
                  <c:v>1448</c:v>
                </c:pt>
                <c:pt idx="140">
                  <c:v>1449</c:v>
                </c:pt>
                <c:pt idx="141">
                  <c:v>1450</c:v>
                </c:pt>
                <c:pt idx="142">
                  <c:v>1451</c:v>
                </c:pt>
                <c:pt idx="143">
                  <c:v>1452</c:v>
                </c:pt>
                <c:pt idx="144">
                  <c:v>1453</c:v>
                </c:pt>
                <c:pt idx="145">
                  <c:v>1454</c:v>
                </c:pt>
                <c:pt idx="146">
                  <c:v>1455</c:v>
                </c:pt>
                <c:pt idx="147">
                  <c:v>1456</c:v>
                </c:pt>
                <c:pt idx="148">
                  <c:v>1457</c:v>
                </c:pt>
                <c:pt idx="149">
                  <c:v>1458</c:v>
                </c:pt>
                <c:pt idx="150">
                  <c:v>1459</c:v>
                </c:pt>
                <c:pt idx="151">
                  <c:v>1460</c:v>
                </c:pt>
                <c:pt idx="152">
                  <c:v>1461</c:v>
                </c:pt>
                <c:pt idx="153">
                  <c:v>1462</c:v>
                </c:pt>
                <c:pt idx="154">
                  <c:v>1463</c:v>
                </c:pt>
                <c:pt idx="155">
                  <c:v>1464</c:v>
                </c:pt>
                <c:pt idx="156">
                  <c:v>1465</c:v>
                </c:pt>
                <c:pt idx="157">
                  <c:v>1466</c:v>
                </c:pt>
                <c:pt idx="158">
                  <c:v>1467</c:v>
                </c:pt>
                <c:pt idx="159">
                  <c:v>1468</c:v>
                </c:pt>
                <c:pt idx="160">
                  <c:v>1469</c:v>
                </c:pt>
                <c:pt idx="161">
                  <c:v>1470</c:v>
                </c:pt>
                <c:pt idx="162">
                  <c:v>1471</c:v>
                </c:pt>
                <c:pt idx="163">
                  <c:v>1472</c:v>
                </c:pt>
                <c:pt idx="164">
                  <c:v>1473</c:v>
                </c:pt>
                <c:pt idx="165">
                  <c:v>1474</c:v>
                </c:pt>
                <c:pt idx="166">
                  <c:v>1475</c:v>
                </c:pt>
                <c:pt idx="167">
                  <c:v>1476</c:v>
                </c:pt>
                <c:pt idx="168">
                  <c:v>1477</c:v>
                </c:pt>
                <c:pt idx="169">
                  <c:v>1478</c:v>
                </c:pt>
                <c:pt idx="170">
                  <c:v>1479</c:v>
                </c:pt>
                <c:pt idx="171">
                  <c:v>1480</c:v>
                </c:pt>
                <c:pt idx="172">
                  <c:v>1481</c:v>
                </c:pt>
                <c:pt idx="173">
                  <c:v>1482</c:v>
                </c:pt>
                <c:pt idx="174">
                  <c:v>1483</c:v>
                </c:pt>
                <c:pt idx="175">
                  <c:v>1484</c:v>
                </c:pt>
                <c:pt idx="176">
                  <c:v>1485</c:v>
                </c:pt>
                <c:pt idx="177">
                  <c:v>1486</c:v>
                </c:pt>
                <c:pt idx="178">
                  <c:v>1487</c:v>
                </c:pt>
                <c:pt idx="179">
                  <c:v>1488</c:v>
                </c:pt>
                <c:pt idx="180">
                  <c:v>1489</c:v>
                </c:pt>
                <c:pt idx="181">
                  <c:v>1490</c:v>
                </c:pt>
                <c:pt idx="182">
                  <c:v>1491</c:v>
                </c:pt>
                <c:pt idx="183">
                  <c:v>1492</c:v>
                </c:pt>
                <c:pt idx="184">
                  <c:v>1493</c:v>
                </c:pt>
                <c:pt idx="185">
                  <c:v>1494</c:v>
                </c:pt>
                <c:pt idx="186">
                  <c:v>1495</c:v>
                </c:pt>
                <c:pt idx="187">
                  <c:v>1496</c:v>
                </c:pt>
                <c:pt idx="188">
                  <c:v>1497</c:v>
                </c:pt>
                <c:pt idx="189">
                  <c:v>1498</c:v>
                </c:pt>
                <c:pt idx="190">
                  <c:v>1499</c:v>
                </c:pt>
                <c:pt idx="191">
                  <c:v>1500</c:v>
                </c:pt>
                <c:pt idx="192">
                  <c:v>1501</c:v>
                </c:pt>
                <c:pt idx="193">
                  <c:v>1502</c:v>
                </c:pt>
                <c:pt idx="194">
                  <c:v>1503</c:v>
                </c:pt>
                <c:pt idx="195">
                  <c:v>1504</c:v>
                </c:pt>
                <c:pt idx="196">
                  <c:v>1505</c:v>
                </c:pt>
                <c:pt idx="197">
                  <c:v>1506</c:v>
                </c:pt>
                <c:pt idx="198">
                  <c:v>1507</c:v>
                </c:pt>
                <c:pt idx="199">
                  <c:v>1508</c:v>
                </c:pt>
                <c:pt idx="200">
                  <c:v>1509</c:v>
                </c:pt>
                <c:pt idx="201">
                  <c:v>1510</c:v>
                </c:pt>
                <c:pt idx="202">
                  <c:v>1511</c:v>
                </c:pt>
                <c:pt idx="203">
                  <c:v>1512</c:v>
                </c:pt>
                <c:pt idx="204">
                  <c:v>1513</c:v>
                </c:pt>
                <c:pt idx="205">
                  <c:v>1514</c:v>
                </c:pt>
                <c:pt idx="206">
                  <c:v>1515</c:v>
                </c:pt>
                <c:pt idx="207">
                  <c:v>1516</c:v>
                </c:pt>
                <c:pt idx="208">
                  <c:v>1517</c:v>
                </c:pt>
                <c:pt idx="209">
                  <c:v>1518</c:v>
                </c:pt>
                <c:pt idx="210">
                  <c:v>1519</c:v>
                </c:pt>
                <c:pt idx="211">
                  <c:v>1520</c:v>
                </c:pt>
                <c:pt idx="212">
                  <c:v>1521</c:v>
                </c:pt>
                <c:pt idx="213">
                  <c:v>1522</c:v>
                </c:pt>
                <c:pt idx="214">
                  <c:v>1523</c:v>
                </c:pt>
                <c:pt idx="215">
                  <c:v>1524</c:v>
                </c:pt>
                <c:pt idx="216">
                  <c:v>1525</c:v>
                </c:pt>
                <c:pt idx="217">
                  <c:v>1526</c:v>
                </c:pt>
                <c:pt idx="218">
                  <c:v>1527</c:v>
                </c:pt>
                <c:pt idx="219">
                  <c:v>1528</c:v>
                </c:pt>
                <c:pt idx="220">
                  <c:v>1529</c:v>
                </c:pt>
                <c:pt idx="221">
                  <c:v>1530</c:v>
                </c:pt>
                <c:pt idx="222">
                  <c:v>1531</c:v>
                </c:pt>
                <c:pt idx="223">
                  <c:v>1532</c:v>
                </c:pt>
                <c:pt idx="224">
                  <c:v>1533</c:v>
                </c:pt>
                <c:pt idx="225">
                  <c:v>1534</c:v>
                </c:pt>
                <c:pt idx="226">
                  <c:v>1535</c:v>
                </c:pt>
                <c:pt idx="227">
                  <c:v>1536</c:v>
                </c:pt>
                <c:pt idx="228">
                  <c:v>1537</c:v>
                </c:pt>
                <c:pt idx="229">
                  <c:v>1538</c:v>
                </c:pt>
                <c:pt idx="230">
                  <c:v>1539</c:v>
                </c:pt>
                <c:pt idx="231">
                  <c:v>1540</c:v>
                </c:pt>
                <c:pt idx="232">
                  <c:v>1541</c:v>
                </c:pt>
                <c:pt idx="233">
                  <c:v>1542</c:v>
                </c:pt>
                <c:pt idx="234">
                  <c:v>1543</c:v>
                </c:pt>
                <c:pt idx="235">
                  <c:v>1544</c:v>
                </c:pt>
                <c:pt idx="236">
                  <c:v>1545</c:v>
                </c:pt>
                <c:pt idx="237">
                  <c:v>1546</c:v>
                </c:pt>
                <c:pt idx="238">
                  <c:v>1547</c:v>
                </c:pt>
                <c:pt idx="239">
                  <c:v>1548</c:v>
                </c:pt>
                <c:pt idx="240">
                  <c:v>1549</c:v>
                </c:pt>
                <c:pt idx="241">
                  <c:v>1550</c:v>
                </c:pt>
                <c:pt idx="242">
                  <c:v>1551</c:v>
                </c:pt>
                <c:pt idx="243">
                  <c:v>1552</c:v>
                </c:pt>
                <c:pt idx="244">
                  <c:v>1553</c:v>
                </c:pt>
                <c:pt idx="245">
                  <c:v>1554</c:v>
                </c:pt>
                <c:pt idx="246">
                  <c:v>1555</c:v>
                </c:pt>
                <c:pt idx="247">
                  <c:v>1556</c:v>
                </c:pt>
                <c:pt idx="248">
                  <c:v>1557</c:v>
                </c:pt>
                <c:pt idx="249">
                  <c:v>1558</c:v>
                </c:pt>
                <c:pt idx="250">
                  <c:v>1559</c:v>
                </c:pt>
                <c:pt idx="251">
                  <c:v>1560</c:v>
                </c:pt>
                <c:pt idx="252">
                  <c:v>1561</c:v>
                </c:pt>
                <c:pt idx="253">
                  <c:v>1562</c:v>
                </c:pt>
                <c:pt idx="254">
                  <c:v>1563</c:v>
                </c:pt>
                <c:pt idx="255">
                  <c:v>1564</c:v>
                </c:pt>
                <c:pt idx="256">
                  <c:v>1565</c:v>
                </c:pt>
                <c:pt idx="257">
                  <c:v>1566</c:v>
                </c:pt>
                <c:pt idx="258">
                  <c:v>1567</c:v>
                </c:pt>
                <c:pt idx="259">
                  <c:v>1568</c:v>
                </c:pt>
                <c:pt idx="260">
                  <c:v>1569</c:v>
                </c:pt>
                <c:pt idx="261">
                  <c:v>1570</c:v>
                </c:pt>
              </c:numCache>
            </c:numRef>
          </c:xVal>
          <c:yVal>
            <c:numRef>
              <c:f>Graph!$C$1311:$C$1570</c:f>
              <c:numCache>
                <c:formatCode>General</c:formatCode>
                <c:ptCount val="260"/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DE-49CB-AA7A-0E13A89CAE16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Graph!$A$1310:$A$1571</c:f>
              <c:numCache>
                <c:formatCode>General</c:formatCode>
                <c:ptCount val="262"/>
                <c:pt idx="0">
                  <c:v>1309</c:v>
                </c:pt>
                <c:pt idx="1">
                  <c:v>1310</c:v>
                </c:pt>
                <c:pt idx="2">
                  <c:v>1311</c:v>
                </c:pt>
                <c:pt idx="3">
                  <c:v>1312</c:v>
                </c:pt>
                <c:pt idx="4">
                  <c:v>1313</c:v>
                </c:pt>
                <c:pt idx="5">
                  <c:v>1314</c:v>
                </c:pt>
                <c:pt idx="6">
                  <c:v>1315</c:v>
                </c:pt>
                <c:pt idx="7">
                  <c:v>1316</c:v>
                </c:pt>
                <c:pt idx="8">
                  <c:v>1317</c:v>
                </c:pt>
                <c:pt idx="9">
                  <c:v>1318</c:v>
                </c:pt>
                <c:pt idx="10">
                  <c:v>1319</c:v>
                </c:pt>
                <c:pt idx="11">
                  <c:v>1320</c:v>
                </c:pt>
                <c:pt idx="12">
                  <c:v>1321</c:v>
                </c:pt>
                <c:pt idx="13">
                  <c:v>1322</c:v>
                </c:pt>
                <c:pt idx="14">
                  <c:v>1323</c:v>
                </c:pt>
                <c:pt idx="15">
                  <c:v>1324</c:v>
                </c:pt>
                <c:pt idx="16">
                  <c:v>1325</c:v>
                </c:pt>
                <c:pt idx="17">
                  <c:v>1326</c:v>
                </c:pt>
                <c:pt idx="18">
                  <c:v>1327</c:v>
                </c:pt>
                <c:pt idx="19">
                  <c:v>1328</c:v>
                </c:pt>
                <c:pt idx="20">
                  <c:v>1329</c:v>
                </c:pt>
                <c:pt idx="21">
                  <c:v>1330</c:v>
                </c:pt>
                <c:pt idx="22">
                  <c:v>1331</c:v>
                </c:pt>
                <c:pt idx="23">
                  <c:v>1332</c:v>
                </c:pt>
                <c:pt idx="24">
                  <c:v>1333</c:v>
                </c:pt>
                <c:pt idx="25">
                  <c:v>1334</c:v>
                </c:pt>
                <c:pt idx="26">
                  <c:v>1335</c:v>
                </c:pt>
                <c:pt idx="27">
                  <c:v>1336</c:v>
                </c:pt>
                <c:pt idx="28">
                  <c:v>1337</c:v>
                </c:pt>
                <c:pt idx="29">
                  <c:v>1338</c:v>
                </c:pt>
                <c:pt idx="30">
                  <c:v>1339</c:v>
                </c:pt>
                <c:pt idx="31">
                  <c:v>1340</c:v>
                </c:pt>
                <c:pt idx="32">
                  <c:v>1341</c:v>
                </c:pt>
                <c:pt idx="33">
                  <c:v>1342</c:v>
                </c:pt>
                <c:pt idx="34">
                  <c:v>1343</c:v>
                </c:pt>
                <c:pt idx="35">
                  <c:v>1344</c:v>
                </c:pt>
                <c:pt idx="36">
                  <c:v>1345</c:v>
                </c:pt>
                <c:pt idx="37">
                  <c:v>1346</c:v>
                </c:pt>
                <c:pt idx="38">
                  <c:v>1347</c:v>
                </c:pt>
                <c:pt idx="39">
                  <c:v>1348</c:v>
                </c:pt>
                <c:pt idx="40">
                  <c:v>1349</c:v>
                </c:pt>
                <c:pt idx="41">
                  <c:v>1350</c:v>
                </c:pt>
                <c:pt idx="42">
                  <c:v>1351</c:v>
                </c:pt>
                <c:pt idx="43">
                  <c:v>1352</c:v>
                </c:pt>
                <c:pt idx="44">
                  <c:v>1353</c:v>
                </c:pt>
                <c:pt idx="45">
                  <c:v>1354</c:v>
                </c:pt>
                <c:pt idx="46">
                  <c:v>1355</c:v>
                </c:pt>
                <c:pt idx="47">
                  <c:v>1356</c:v>
                </c:pt>
                <c:pt idx="48">
                  <c:v>1357</c:v>
                </c:pt>
                <c:pt idx="49">
                  <c:v>1358</c:v>
                </c:pt>
                <c:pt idx="50">
                  <c:v>1359</c:v>
                </c:pt>
                <c:pt idx="51">
                  <c:v>1360</c:v>
                </c:pt>
                <c:pt idx="52">
                  <c:v>1361</c:v>
                </c:pt>
                <c:pt idx="53">
                  <c:v>1362</c:v>
                </c:pt>
                <c:pt idx="54">
                  <c:v>1363</c:v>
                </c:pt>
                <c:pt idx="55">
                  <c:v>1364</c:v>
                </c:pt>
                <c:pt idx="56">
                  <c:v>1365</c:v>
                </c:pt>
                <c:pt idx="57">
                  <c:v>1366</c:v>
                </c:pt>
                <c:pt idx="58">
                  <c:v>1367</c:v>
                </c:pt>
                <c:pt idx="59">
                  <c:v>1368</c:v>
                </c:pt>
                <c:pt idx="60">
                  <c:v>1369</c:v>
                </c:pt>
                <c:pt idx="61">
                  <c:v>1370</c:v>
                </c:pt>
                <c:pt idx="62">
                  <c:v>1371</c:v>
                </c:pt>
                <c:pt idx="63">
                  <c:v>1372</c:v>
                </c:pt>
                <c:pt idx="64">
                  <c:v>1373</c:v>
                </c:pt>
                <c:pt idx="65">
                  <c:v>1374</c:v>
                </c:pt>
                <c:pt idx="66">
                  <c:v>1375</c:v>
                </c:pt>
                <c:pt idx="67">
                  <c:v>1376</c:v>
                </c:pt>
                <c:pt idx="68">
                  <c:v>1377</c:v>
                </c:pt>
                <c:pt idx="69">
                  <c:v>1378</c:v>
                </c:pt>
                <c:pt idx="70">
                  <c:v>1379</c:v>
                </c:pt>
                <c:pt idx="71">
                  <c:v>1380</c:v>
                </c:pt>
                <c:pt idx="72">
                  <c:v>1381</c:v>
                </c:pt>
                <c:pt idx="73">
                  <c:v>1382</c:v>
                </c:pt>
                <c:pt idx="74">
                  <c:v>1383</c:v>
                </c:pt>
                <c:pt idx="75">
                  <c:v>1384</c:v>
                </c:pt>
                <c:pt idx="76">
                  <c:v>1385</c:v>
                </c:pt>
                <c:pt idx="77">
                  <c:v>1386</c:v>
                </c:pt>
                <c:pt idx="78">
                  <c:v>1387</c:v>
                </c:pt>
                <c:pt idx="79">
                  <c:v>1388</c:v>
                </c:pt>
                <c:pt idx="80">
                  <c:v>1389</c:v>
                </c:pt>
                <c:pt idx="81">
                  <c:v>1390</c:v>
                </c:pt>
                <c:pt idx="82">
                  <c:v>1391</c:v>
                </c:pt>
                <c:pt idx="83">
                  <c:v>1392</c:v>
                </c:pt>
                <c:pt idx="84">
                  <c:v>1393</c:v>
                </c:pt>
                <c:pt idx="85">
                  <c:v>1394</c:v>
                </c:pt>
                <c:pt idx="86">
                  <c:v>1395</c:v>
                </c:pt>
                <c:pt idx="87">
                  <c:v>1396</c:v>
                </c:pt>
                <c:pt idx="88">
                  <c:v>1397</c:v>
                </c:pt>
                <c:pt idx="89">
                  <c:v>1398</c:v>
                </c:pt>
                <c:pt idx="90">
                  <c:v>1399</c:v>
                </c:pt>
                <c:pt idx="91">
                  <c:v>1400</c:v>
                </c:pt>
                <c:pt idx="92">
                  <c:v>1401</c:v>
                </c:pt>
                <c:pt idx="93">
                  <c:v>1402</c:v>
                </c:pt>
                <c:pt idx="94">
                  <c:v>1403</c:v>
                </c:pt>
                <c:pt idx="95">
                  <c:v>1404</c:v>
                </c:pt>
                <c:pt idx="96">
                  <c:v>1405</c:v>
                </c:pt>
                <c:pt idx="97">
                  <c:v>1406</c:v>
                </c:pt>
                <c:pt idx="98">
                  <c:v>1407</c:v>
                </c:pt>
                <c:pt idx="99">
                  <c:v>1408</c:v>
                </c:pt>
                <c:pt idx="100">
                  <c:v>1409</c:v>
                </c:pt>
                <c:pt idx="101">
                  <c:v>1410</c:v>
                </c:pt>
                <c:pt idx="102">
                  <c:v>1411</c:v>
                </c:pt>
                <c:pt idx="103">
                  <c:v>1412</c:v>
                </c:pt>
                <c:pt idx="104">
                  <c:v>1413</c:v>
                </c:pt>
                <c:pt idx="105">
                  <c:v>1414</c:v>
                </c:pt>
                <c:pt idx="106">
                  <c:v>1415</c:v>
                </c:pt>
                <c:pt idx="107">
                  <c:v>1416</c:v>
                </c:pt>
                <c:pt idx="108">
                  <c:v>1417</c:v>
                </c:pt>
                <c:pt idx="109">
                  <c:v>1418</c:v>
                </c:pt>
                <c:pt idx="110">
                  <c:v>1419</c:v>
                </c:pt>
                <c:pt idx="111">
                  <c:v>1420</c:v>
                </c:pt>
                <c:pt idx="112">
                  <c:v>1421</c:v>
                </c:pt>
                <c:pt idx="113">
                  <c:v>1422</c:v>
                </c:pt>
                <c:pt idx="114">
                  <c:v>1423</c:v>
                </c:pt>
                <c:pt idx="115">
                  <c:v>1424</c:v>
                </c:pt>
                <c:pt idx="116">
                  <c:v>1425</c:v>
                </c:pt>
                <c:pt idx="117">
                  <c:v>1426</c:v>
                </c:pt>
                <c:pt idx="118">
                  <c:v>1427</c:v>
                </c:pt>
                <c:pt idx="119">
                  <c:v>1428</c:v>
                </c:pt>
                <c:pt idx="120">
                  <c:v>1429</c:v>
                </c:pt>
                <c:pt idx="121">
                  <c:v>1430</c:v>
                </c:pt>
                <c:pt idx="122">
                  <c:v>1431</c:v>
                </c:pt>
                <c:pt idx="123">
                  <c:v>1432</c:v>
                </c:pt>
                <c:pt idx="124">
                  <c:v>1433</c:v>
                </c:pt>
                <c:pt idx="125">
                  <c:v>1434</c:v>
                </c:pt>
                <c:pt idx="126">
                  <c:v>1435</c:v>
                </c:pt>
                <c:pt idx="127">
                  <c:v>1436</c:v>
                </c:pt>
                <c:pt idx="128">
                  <c:v>1437</c:v>
                </c:pt>
                <c:pt idx="129">
                  <c:v>1438</c:v>
                </c:pt>
                <c:pt idx="130">
                  <c:v>1439</c:v>
                </c:pt>
                <c:pt idx="131">
                  <c:v>1440</c:v>
                </c:pt>
                <c:pt idx="132">
                  <c:v>1441</c:v>
                </c:pt>
                <c:pt idx="133">
                  <c:v>1442</c:v>
                </c:pt>
                <c:pt idx="134">
                  <c:v>1443</c:v>
                </c:pt>
                <c:pt idx="135">
                  <c:v>1444</c:v>
                </c:pt>
                <c:pt idx="136">
                  <c:v>1445</c:v>
                </c:pt>
                <c:pt idx="137">
                  <c:v>1446</c:v>
                </c:pt>
                <c:pt idx="138">
                  <c:v>1447</c:v>
                </c:pt>
                <c:pt idx="139">
                  <c:v>1448</c:v>
                </c:pt>
                <c:pt idx="140">
                  <c:v>1449</c:v>
                </c:pt>
                <c:pt idx="141">
                  <c:v>1450</c:v>
                </c:pt>
                <c:pt idx="142">
                  <c:v>1451</c:v>
                </c:pt>
                <c:pt idx="143">
                  <c:v>1452</c:v>
                </c:pt>
                <c:pt idx="144">
                  <c:v>1453</c:v>
                </c:pt>
                <c:pt idx="145">
                  <c:v>1454</c:v>
                </c:pt>
                <c:pt idx="146">
                  <c:v>1455</c:v>
                </c:pt>
                <c:pt idx="147">
                  <c:v>1456</c:v>
                </c:pt>
                <c:pt idx="148">
                  <c:v>1457</c:v>
                </c:pt>
                <c:pt idx="149">
                  <c:v>1458</c:v>
                </c:pt>
                <c:pt idx="150">
                  <c:v>1459</c:v>
                </c:pt>
                <c:pt idx="151">
                  <c:v>1460</c:v>
                </c:pt>
                <c:pt idx="152">
                  <c:v>1461</c:v>
                </c:pt>
                <c:pt idx="153">
                  <c:v>1462</c:v>
                </c:pt>
                <c:pt idx="154">
                  <c:v>1463</c:v>
                </c:pt>
                <c:pt idx="155">
                  <c:v>1464</c:v>
                </c:pt>
                <c:pt idx="156">
                  <c:v>1465</c:v>
                </c:pt>
                <c:pt idx="157">
                  <c:v>1466</c:v>
                </c:pt>
                <c:pt idx="158">
                  <c:v>1467</c:v>
                </c:pt>
                <c:pt idx="159">
                  <c:v>1468</c:v>
                </c:pt>
                <c:pt idx="160">
                  <c:v>1469</c:v>
                </c:pt>
                <c:pt idx="161">
                  <c:v>1470</c:v>
                </c:pt>
                <c:pt idx="162">
                  <c:v>1471</c:v>
                </c:pt>
                <c:pt idx="163">
                  <c:v>1472</c:v>
                </c:pt>
                <c:pt idx="164">
                  <c:v>1473</c:v>
                </c:pt>
                <c:pt idx="165">
                  <c:v>1474</c:v>
                </c:pt>
                <c:pt idx="166">
                  <c:v>1475</c:v>
                </c:pt>
                <c:pt idx="167">
                  <c:v>1476</c:v>
                </c:pt>
                <c:pt idx="168">
                  <c:v>1477</c:v>
                </c:pt>
                <c:pt idx="169">
                  <c:v>1478</c:v>
                </c:pt>
                <c:pt idx="170">
                  <c:v>1479</c:v>
                </c:pt>
                <c:pt idx="171">
                  <c:v>1480</c:v>
                </c:pt>
                <c:pt idx="172">
                  <c:v>1481</c:v>
                </c:pt>
                <c:pt idx="173">
                  <c:v>1482</c:v>
                </c:pt>
                <c:pt idx="174">
                  <c:v>1483</c:v>
                </c:pt>
                <c:pt idx="175">
                  <c:v>1484</c:v>
                </c:pt>
                <c:pt idx="176">
                  <c:v>1485</c:v>
                </c:pt>
                <c:pt idx="177">
                  <c:v>1486</c:v>
                </c:pt>
                <c:pt idx="178">
                  <c:v>1487</c:v>
                </c:pt>
                <c:pt idx="179">
                  <c:v>1488</c:v>
                </c:pt>
                <c:pt idx="180">
                  <c:v>1489</c:v>
                </c:pt>
                <c:pt idx="181">
                  <c:v>1490</c:v>
                </c:pt>
                <c:pt idx="182">
                  <c:v>1491</c:v>
                </c:pt>
                <c:pt idx="183">
                  <c:v>1492</c:v>
                </c:pt>
                <c:pt idx="184">
                  <c:v>1493</c:v>
                </c:pt>
                <c:pt idx="185">
                  <c:v>1494</c:v>
                </c:pt>
                <c:pt idx="186">
                  <c:v>1495</c:v>
                </c:pt>
                <c:pt idx="187">
                  <c:v>1496</c:v>
                </c:pt>
                <c:pt idx="188">
                  <c:v>1497</c:v>
                </c:pt>
                <c:pt idx="189">
                  <c:v>1498</c:v>
                </c:pt>
                <c:pt idx="190">
                  <c:v>1499</c:v>
                </c:pt>
                <c:pt idx="191">
                  <c:v>1500</c:v>
                </c:pt>
                <c:pt idx="192">
                  <c:v>1501</c:v>
                </c:pt>
                <c:pt idx="193">
                  <c:v>1502</c:v>
                </c:pt>
                <c:pt idx="194">
                  <c:v>1503</c:v>
                </c:pt>
                <c:pt idx="195">
                  <c:v>1504</c:v>
                </c:pt>
                <c:pt idx="196">
                  <c:v>1505</c:v>
                </c:pt>
                <c:pt idx="197">
                  <c:v>1506</c:v>
                </c:pt>
                <c:pt idx="198">
                  <c:v>1507</c:v>
                </c:pt>
                <c:pt idx="199">
                  <c:v>1508</c:v>
                </c:pt>
                <c:pt idx="200">
                  <c:v>1509</c:v>
                </c:pt>
                <c:pt idx="201">
                  <c:v>1510</c:v>
                </c:pt>
                <c:pt idx="202">
                  <c:v>1511</c:v>
                </c:pt>
                <c:pt idx="203">
                  <c:v>1512</c:v>
                </c:pt>
                <c:pt idx="204">
                  <c:v>1513</c:v>
                </c:pt>
                <c:pt idx="205">
                  <c:v>1514</c:v>
                </c:pt>
                <c:pt idx="206">
                  <c:v>1515</c:v>
                </c:pt>
                <c:pt idx="207">
                  <c:v>1516</c:v>
                </c:pt>
                <c:pt idx="208">
                  <c:v>1517</c:v>
                </c:pt>
                <c:pt idx="209">
                  <c:v>1518</c:v>
                </c:pt>
                <c:pt idx="210">
                  <c:v>1519</c:v>
                </c:pt>
                <c:pt idx="211">
                  <c:v>1520</c:v>
                </c:pt>
                <c:pt idx="212">
                  <c:v>1521</c:v>
                </c:pt>
                <c:pt idx="213">
                  <c:v>1522</c:v>
                </c:pt>
                <c:pt idx="214">
                  <c:v>1523</c:v>
                </c:pt>
                <c:pt idx="215">
                  <c:v>1524</c:v>
                </c:pt>
                <c:pt idx="216">
                  <c:v>1525</c:v>
                </c:pt>
                <c:pt idx="217">
                  <c:v>1526</c:v>
                </c:pt>
                <c:pt idx="218">
                  <c:v>1527</c:v>
                </c:pt>
                <c:pt idx="219">
                  <c:v>1528</c:v>
                </c:pt>
                <c:pt idx="220">
                  <c:v>1529</c:v>
                </c:pt>
                <c:pt idx="221">
                  <c:v>1530</c:v>
                </c:pt>
                <c:pt idx="222">
                  <c:v>1531</c:v>
                </c:pt>
                <c:pt idx="223">
                  <c:v>1532</c:v>
                </c:pt>
                <c:pt idx="224">
                  <c:v>1533</c:v>
                </c:pt>
                <c:pt idx="225">
                  <c:v>1534</c:v>
                </c:pt>
                <c:pt idx="226">
                  <c:v>1535</c:v>
                </c:pt>
                <c:pt idx="227">
                  <c:v>1536</c:v>
                </c:pt>
                <c:pt idx="228">
                  <c:v>1537</c:v>
                </c:pt>
                <c:pt idx="229">
                  <c:v>1538</c:v>
                </c:pt>
                <c:pt idx="230">
                  <c:v>1539</c:v>
                </c:pt>
                <c:pt idx="231">
                  <c:v>1540</c:v>
                </c:pt>
                <c:pt idx="232">
                  <c:v>1541</c:v>
                </c:pt>
                <c:pt idx="233">
                  <c:v>1542</c:v>
                </c:pt>
                <c:pt idx="234">
                  <c:v>1543</c:v>
                </c:pt>
                <c:pt idx="235">
                  <c:v>1544</c:v>
                </c:pt>
                <c:pt idx="236">
                  <c:v>1545</c:v>
                </c:pt>
                <c:pt idx="237">
                  <c:v>1546</c:v>
                </c:pt>
                <c:pt idx="238">
                  <c:v>1547</c:v>
                </c:pt>
                <c:pt idx="239">
                  <c:v>1548</c:v>
                </c:pt>
                <c:pt idx="240">
                  <c:v>1549</c:v>
                </c:pt>
                <c:pt idx="241">
                  <c:v>1550</c:v>
                </c:pt>
                <c:pt idx="242">
                  <c:v>1551</c:v>
                </c:pt>
                <c:pt idx="243">
                  <c:v>1552</c:v>
                </c:pt>
                <c:pt idx="244">
                  <c:v>1553</c:v>
                </c:pt>
                <c:pt idx="245">
                  <c:v>1554</c:v>
                </c:pt>
                <c:pt idx="246">
                  <c:v>1555</c:v>
                </c:pt>
                <c:pt idx="247">
                  <c:v>1556</c:v>
                </c:pt>
                <c:pt idx="248">
                  <c:v>1557</c:v>
                </c:pt>
                <c:pt idx="249">
                  <c:v>1558</c:v>
                </c:pt>
                <c:pt idx="250">
                  <c:v>1559</c:v>
                </c:pt>
                <c:pt idx="251">
                  <c:v>1560</c:v>
                </c:pt>
                <c:pt idx="252">
                  <c:v>1561</c:v>
                </c:pt>
                <c:pt idx="253">
                  <c:v>1562</c:v>
                </c:pt>
                <c:pt idx="254">
                  <c:v>1563</c:v>
                </c:pt>
                <c:pt idx="255">
                  <c:v>1564</c:v>
                </c:pt>
                <c:pt idx="256">
                  <c:v>1565</c:v>
                </c:pt>
                <c:pt idx="257">
                  <c:v>1566</c:v>
                </c:pt>
                <c:pt idx="258">
                  <c:v>1567</c:v>
                </c:pt>
                <c:pt idx="259">
                  <c:v>1568</c:v>
                </c:pt>
                <c:pt idx="260">
                  <c:v>1569</c:v>
                </c:pt>
                <c:pt idx="261">
                  <c:v>1570</c:v>
                </c:pt>
              </c:numCache>
            </c:numRef>
          </c:xVal>
          <c:yVal>
            <c:numRef>
              <c:f>Graph!$E$1311:$E$1570</c:f>
              <c:numCache>
                <c:formatCode>General</c:formatCode>
                <c:ptCount val="260"/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DE-49CB-AA7A-0E13A89CAE16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Graph!$A$1310:$A$1571</c:f>
              <c:numCache>
                <c:formatCode>General</c:formatCode>
                <c:ptCount val="262"/>
                <c:pt idx="0">
                  <c:v>1309</c:v>
                </c:pt>
                <c:pt idx="1">
                  <c:v>1310</c:v>
                </c:pt>
                <c:pt idx="2">
                  <c:v>1311</c:v>
                </c:pt>
                <c:pt idx="3">
                  <c:v>1312</c:v>
                </c:pt>
                <c:pt idx="4">
                  <c:v>1313</c:v>
                </c:pt>
                <c:pt idx="5">
                  <c:v>1314</c:v>
                </c:pt>
                <c:pt idx="6">
                  <c:v>1315</c:v>
                </c:pt>
                <c:pt idx="7">
                  <c:v>1316</c:v>
                </c:pt>
                <c:pt idx="8">
                  <c:v>1317</c:v>
                </c:pt>
                <c:pt idx="9">
                  <c:v>1318</c:v>
                </c:pt>
                <c:pt idx="10">
                  <c:v>1319</c:v>
                </c:pt>
                <c:pt idx="11">
                  <c:v>1320</c:v>
                </c:pt>
                <c:pt idx="12">
                  <c:v>1321</c:v>
                </c:pt>
                <c:pt idx="13">
                  <c:v>1322</c:v>
                </c:pt>
                <c:pt idx="14">
                  <c:v>1323</c:v>
                </c:pt>
                <c:pt idx="15">
                  <c:v>1324</c:v>
                </c:pt>
                <c:pt idx="16">
                  <c:v>1325</c:v>
                </c:pt>
                <c:pt idx="17">
                  <c:v>1326</c:v>
                </c:pt>
                <c:pt idx="18">
                  <c:v>1327</c:v>
                </c:pt>
                <c:pt idx="19">
                  <c:v>1328</c:v>
                </c:pt>
                <c:pt idx="20">
                  <c:v>1329</c:v>
                </c:pt>
                <c:pt idx="21">
                  <c:v>1330</c:v>
                </c:pt>
                <c:pt idx="22">
                  <c:v>1331</c:v>
                </c:pt>
                <c:pt idx="23">
                  <c:v>1332</c:v>
                </c:pt>
                <c:pt idx="24">
                  <c:v>1333</c:v>
                </c:pt>
                <c:pt idx="25">
                  <c:v>1334</c:v>
                </c:pt>
                <c:pt idx="26">
                  <c:v>1335</c:v>
                </c:pt>
                <c:pt idx="27">
                  <c:v>1336</c:v>
                </c:pt>
                <c:pt idx="28">
                  <c:v>1337</c:v>
                </c:pt>
                <c:pt idx="29">
                  <c:v>1338</c:v>
                </c:pt>
                <c:pt idx="30">
                  <c:v>1339</c:v>
                </c:pt>
                <c:pt idx="31">
                  <c:v>1340</c:v>
                </c:pt>
                <c:pt idx="32">
                  <c:v>1341</c:v>
                </c:pt>
                <c:pt idx="33">
                  <c:v>1342</c:v>
                </c:pt>
                <c:pt idx="34">
                  <c:v>1343</c:v>
                </c:pt>
                <c:pt idx="35">
                  <c:v>1344</c:v>
                </c:pt>
                <c:pt idx="36">
                  <c:v>1345</c:v>
                </c:pt>
                <c:pt idx="37">
                  <c:v>1346</c:v>
                </c:pt>
                <c:pt idx="38">
                  <c:v>1347</c:v>
                </c:pt>
                <c:pt idx="39">
                  <c:v>1348</c:v>
                </c:pt>
                <c:pt idx="40">
                  <c:v>1349</c:v>
                </c:pt>
                <c:pt idx="41">
                  <c:v>1350</c:v>
                </c:pt>
                <c:pt idx="42">
                  <c:v>1351</c:v>
                </c:pt>
                <c:pt idx="43">
                  <c:v>1352</c:v>
                </c:pt>
                <c:pt idx="44">
                  <c:v>1353</c:v>
                </c:pt>
                <c:pt idx="45">
                  <c:v>1354</c:v>
                </c:pt>
                <c:pt idx="46">
                  <c:v>1355</c:v>
                </c:pt>
                <c:pt idx="47">
                  <c:v>1356</c:v>
                </c:pt>
                <c:pt idx="48">
                  <c:v>1357</c:v>
                </c:pt>
                <c:pt idx="49">
                  <c:v>1358</c:v>
                </c:pt>
                <c:pt idx="50">
                  <c:v>1359</c:v>
                </c:pt>
                <c:pt idx="51">
                  <c:v>1360</c:v>
                </c:pt>
                <c:pt idx="52">
                  <c:v>1361</c:v>
                </c:pt>
                <c:pt idx="53">
                  <c:v>1362</c:v>
                </c:pt>
                <c:pt idx="54">
                  <c:v>1363</c:v>
                </c:pt>
                <c:pt idx="55">
                  <c:v>1364</c:v>
                </c:pt>
                <c:pt idx="56">
                  <c:v>1365</c:v>
                </c:pt>
                <c:pt idx="57">
                  <c:v>1366</c:v>
                </c:pt>
                <c:pt idx="58">
                  <c:v>1367</c:v>
                </c:pt>
                <c:pt idx="59">
                  <c:v>1368</c:v>
                </c:pt>
                <c:pt idx="60">
                  <c:v>1369</c:v>
                </c:pt>
                <c:pt idx="61">
                  <c:v>1370</c:v>
                </c:pt>
                <c:pt idx="62">
                  <c:v>1371</c:v>
                </c:pt>
                <c:pt idx="63">
                  <c:v>1372</c:v>
                </c:pt>
                <c:pt idx="64">
                  <c:v>1373</c:v>
                </c:pt>
                <c:pt idx="65">
                  <c:v>1374</c:v>
                </c:pt>
                <c:pt idx="66">
                  <c:v>1375</c:v>
                </c:pt>
                <c:pt idx="67">
                  <c:v>1376</c:v>
                </c:pt>
                <c:pt idx="68">
                  <c:v>1377</c:v>
                </c:pt>
                <c:pt idx="69">
                  <c:v>1378</c:v>
                </c:pt>
                <c:pt idx="70">
                  <c:v>1379</c:v>
                </c:pt>
                <c:pt idx="71">
                  <c:v>1380</c:v>
                </c:pt>
                <c:pt idx="72">
                  <c:v>1381</c:v>
                </c:pt>
                <c:pt idx="73">
                  <c:v>1382</c:v>
                </c:pt>
                <c:pt idx="74">
                  <c:v>1383</c:v>
                </c:pt>
                <c:pt idx="75">
                  <c:v>1384</c:v>
                </c:pt>
                <c:pt idx="76">
                  <c:v>1385</c:v>
                </c:pt>
                <c:pt idx="77">
                  <c:v>1386</c:v>
                </c:pt>
                <c:pt idx="78">
                  <c:v>1387</c:v>
                </c:pt>
                <c:pt idx="79">
                  <c:v>1388</c:v>
                </c:pt>
                <c:pt idx="80">
                  <c:v>1389</c:v>
                </c:pt>
                <c:pt idx="81">
                  <c:v>1390</c:v>
                </c:pt>
                <c:pt idx="82">
                  <c:v>1391</c:v>
                </c:pt>
                <c:pt idx="83">
                  <c:v>1392</c:v>
                </c:pt>
                <c:pt idx="84">
                  <c:v>1393</c:v>
                </c:pt>
                <c:pt idx="85">
                  <c:v>1394</c:v>
                </c:pt>
                <c:pt idx="86">
                  <c:v>1395</c:v>
                </c:pt>
                <c:pt idx="87">
                  <c:v>1396</c:v>
                </c:pt>
                <c:pt idx="88">
                  <c:v>1397</c:v>
                </c:pt>
                <c:pt idx="89">
                  <c:v>1398</c:v>
                </c:pt>
                <c:pt idx="90">
                  <c:v>1399</c:v>
                </c:pt>
                <c:pt idx="91">
                  <c:v>1400</c:v>
                </c:pt>
                <c:pt idx="92">
                  <c:v>1401</c:v>
                </c:pt>
                <c:pt idx="93">
                  <c:v>1402</c:v>
                </c:pt>
                <c:pt idx="94">
                  <c:v>1403</c:v>
                </c:pt>
                <c:pt idx="95">
                  <c:v>1404</c:v>
                </c:pt>
                <c:pt idx="96">
                  <c:v>1405</c:v>
                </c:pt>
                <c:pt idx="97">
                  <c:v>1406</c:v>
                </c:pt>
                <c:pt idx="98">
                  <c:v>1407</c:v>
                </c:pt>
                <c:pt idx="99">
                  <c:v>1408</c:v>
                </c:pt>
                <c:pt idx="100">
                  <c:v>1409</c:v>
                </c:pt>
                <c:pt idx="101">
                  <c:v>1410</c:v>
                </c:pt>
                <c:pt idx="102">
                  <c:v>1411</c:v>
                </c:pt>
                <c:pt idx="103">
                  <c:v>1412</c:v>
                </c:pt>
                <c:pt idx="104">
                  <c:v>1413</c:v>
                </c:pt>
                <c:pt idx="105">
                  <c:v>1414</c:v>
                </c:pt>
                <c:pt idx="106">
                  <c:v>1415</c:v>
                </c:pt>
                <c:pt idx="107">
                  <c:v>1416</c:v>
                </c:pt>
                <c:pt idx="108">
                  <c:v>1417</c:v>
                </c:pt>
                <c:pt idx="109">
                  <c:v>1418</c:v>
                </c:pt>
                <c:pt idx="110">
                  <c:v>1419</c:v>
                </c:pt>
                <c:pt idx="111">
                  <c:v>1420</c:v>
                </c:pt>
                <c:pt idx="112">
                  <c:v>1421</c:v>
                </c:pt>
                <c:pt idx="113">
                  <c:v>1422</c:v>
                </c:pt>
                <c:pt idx="114">
                  <c:v>1423</c:v>
                </c:pt>
                <c:pt idx="115">
                  <c:v>1424</c:v>
                </c:pt>
                <c:pt idx="116">
                  <c:v>1425</c:v>
                </c:pt>
                <c:pt idx="117">
                  <c:v>1426</c:v>
                </c:pt>
                <c:pt idx="118">
                  <c:v>1427</c:v>
                </c:pt>
                <c:pt idx="119">
                  <c:v>1428</c:v>
                </c:pt>
                <c:pt idx="120">
                  <c:v>1429</c:v>
                </c:pt>
                <c:pt idx="121">
                  <c:v>1430</c:v>
                </c:pt>
                <c:pt idx="122">
                  <c:v>1431</c:v>
                </c:pt>
                <c:pt idx="123">
                  <c:v>1432</c:v>
                </c:pt>
                <c:pt idx="124">
                  <c:v>1433</c:v>
                </c:pt>
                <c:pt idx="125">
                  <c:v>1434</c:v>
                </c:pt>
                <c:pt idx="126">
                  <c:v>1435</c:v>
                </c:pt>
                <c:pt idx="127">
                  <c:v>1436</c:v>
                </c:pt>
                <c:pt idx="128">
                  <c:v>1437</c:v>
                </c:pt>
                <c:pt idx="129">
                  <c:v>1438</c:v>
                </c:pt>
                <c:pt idx="130">
                  <c:v>1439</c:v>
                </c:pt>
                <c:pt idx="131">
                  <c:v>1440</c:v>
                </c:pt>
                <c:pt idx="132">
                  <c:v>1441</c:v>
                </c:pt>
                <c:pt idx="133">
                  <c:v>1442</c:v>
                </c:pt>
                <c:pt idx="134">
                  <c:v>1443</c:v>
                </c:pt>
                <c:pt idx="135">
                  <c:v>1444</c:v>
                </c:pt>
                <c:pt idx="136">
                  <c:v>1445</c:v>
                </c:pt>
                <c:pt idx="137">
                  <c:v>1446</c:v>
                </c:pt>
                <c:pt idx="138">
                  <c:v>1447</c:v>
                </c:pt>
                <c:pt idx="139">
                  <c:v>1448</c:v>
                </c:pt>
                <c:pt idx="140">
                  <c:v>1449</c:v>
                </c:pt>
                <c:pt idx="141">
                  <c:v>1450</c:v>
                </c:pt>
                <c:pt idx="142">
                  <c:v>1451</c:v>
                </c:pt>
                <c:pt idx="143">
                  <c:v>1452</c:v>
                </c:pt>
                <c:pt idx="144">
                  <c:v>1453</c:v>
                </c:pt>
                <c:pt idx="145">
                  <c:v>1454</c:v>
                </c:pt>
                <c:pt idx="146">
                  <c:v>1455</c:v>
                </c:pt>
                <c:pt idx="147">
                  <c:v>1456</c:v>
                </c:pt>
                <c:pt idx="148">
                  <c:v>1457</c:v>
                </c:pt>
                <c:pt idx="149">
                  <c:v>1458</c:v>
                </c:pt>
                <c:pt idx="150">
                  <c:v>1459</c:v>
                </c:pt>
                <c:pt idx="151">
                  <c:v>1460</c:v>
                </c:pt>
                <c:pt idx="152">
                  <c:v>1461</c:v>
                </c:pt>
                <c:pt idx="153">
                  <c:v>1462</c:v>
                </c:pt>
                <c:pt idx="154">
                  <c:v>1463</c:v>
                </c:pt>
                <c:pt idx="155">
                  <c:v>1464</c:v>
                </c:pt>
                <c:pt idx="156">
                  <c:v>1465</c:v>
                </c:pt>
                <c:pt idx="157">
                  <c:v>1466</c:v>
                </c:pt>
                <c:pt idx="158">
                  <c:v>1467</c:v>
                </c:pt>
                <c:pt idx="159">
                  <c:v>1468</c:v>
                </c:pt>
                <c:pt idx="160">
                  <c:v>1469</c:v>
                </c:pt>
                <c:pt idx="161">
                  <c:v>1470</c:v>
                </c:pt>
                <c:pt idx="162">
                  <c:v>1471</c:v>
                </c:pt>
                <c:pt idx="163">
                  <c:v>1472</c:v>
                </c:pt>
                <c:pt idx="164">
                  <c:v>1473</c:v>
                </c:pt>
                <c:pt idx="165">
                  <c:v>1474</c:v>
                </c:pt>
                <c:pt idx="166">
                  <c:v>1475</c:v>
                </c:pt>
                <c:pt idx="167">
                  <c:v>1476</c:v>
                </c:pt>
                <c:pt idx="168">
                  <c:v>1477</c:v>
                </c:pt>
                <c:pt idx="169">
                  <c:v>1478</c:v>
                </c:pt>
                <c:pt idx="170">
                  <c:v>1479</c:v>
                </c:pt>
                <c:pt idx="171">
                  <c:v>1480</c:v>
                </c:pt>
                <c:pt idx="172">
                  <c:v>1481</c:v>
                </c:pt>
                <c:pt idx="173">
                  <c:v>1482</c:v>
                </c:pt>
                <c:pt idx="174">
                  <c:v>1483</c:v>
                </c:pt>
                <c:pt idx="175">
                  <c:v>1484</c:v>
                </c:pt>
                <c:pt idx="176">
                  <c:v>1485</c:v>
                </c:pt>
                <c:pt idx="177">
                  <c:v>1486</c:v>
                </c:pt>
                <c:pt idx="178">
                  <c:v>1487</c:v>
                </c:pt>
                <c:pt idx="179">
                  <c:v>1488</c:v>
                </c:pt>
                <c:pt idx="180">
                  <c:v>1489</c:v>
                </c:pt>
                <c:pt idx="181">
                  <c:v>1490</c:v>
                </c:pt>
                <c:pt idx="182">
                  <c:v>1491</c:v>
                </c:pt>
                <c:pt idx="183">
                  <c:v>1492</c:v>
                </c:pt>
                <c:pt idx="184">
                  <c:v>1493</c:v>
                </c:pt>
                <c:pt idx="185">
                  <c:v>1494</c:v>
                </c:pt>
                <c:pt idx="186">
                  <c:v>1495</c:v>
                </c:pt>
                <c:pt idx="187">
                  <c:v>1496</c:v>
                </c:pt>
                <c:pt idx="188">
                  <c:v>1497</c:v>
                </c:pt>
                <c:pt idx="189">
                  <c:v>1498</c:v>
                </c:pt>
                <c:pt idx="190">
                  <c:v>1499</c:v>
                </c:pt>
                <c:pt idx="191">
                  <c:v>1500</c:v>
                </c:pt>
                <c:pt idx="192">
                  <c:v>1501</c:v>
                </c:pt>
                <c:pt idx="193">
                  <c:v>1502</c:v>
                </c:pt>
                <c:pt idx="194">
                  <c:v>1503</c:v>
                </c:pt>
                <c:pt idx="195">
                  <c:v>1504</c:v>
                </c:pt>
                <c:pt idx="196">
                  <c:v>1505</c:v>
                </c:pt>
                <c:pt idx="197">
                  <c:v>1506</c:v>
                </c:pt>
                <c:pt idx="198">
                  <c:v>1507</c:v>
                </c:pt>
                <c:pt idx="199">
                  <c:v>1508</c:v>
                </c:pt>
                <c:pt idx="200">
                  <c:v>1509</c:v>
                </c:pt>
                <c:pt idx="201">
                  <c:v>1510</c:v>
                </c:pt>
                <c:pt idx="202">
                  <c:v>1511</c:v>
                </c:pt>
                <c:pt idx="203">
                  <c:v>1512</c:v>
                </c:pt>
                <c:pt idx="204">
                  <c:v>1513</c:v>
                </c:pt>
                <c:pt idx="205">
                  <c:v>1514</c:v>
                </c:pt>
                <c:pt idx="206">
                  <c:v>1515</c:v>
                </c:pt>
                <c:pt idx="207">
                  <c:v>1516</c:v>
                </c:pt>
                <c:pt idx="208">
                  <c:v>1517</c:v>
                </c:pt>
                <c:pt idx="209">
                  <c:v>1518</c:v>
                </c:pt>
                <c:pt idx="210">
                  <c:v>1519</c:v>
                </c:pt>
                <c:pt idx="211">
                  <c:v>1520</c:v>
                </c:pt>
                <c:pt idx="212">
                  <c:v>1521</c:v>
                </c:pt>
                <c:pt idx="213">
                  <c:v>1522</c:v>
                </c:pt>
                <c:pt idx="214">
                  <c:v>1523</c:v>
                </c:pt>
                <c:pt idx="215">
                  <c:v>1524</c:v>
                </c:pt>
                <c:pt idx="216">
                  <c:v>1525</c:v>
                </c:pt>
                <c:pt idx="217">
                  <c:v>1526</c:v>
                </c:pt>
                <c:pt idx="218">
                  <c:v>1527</c:v>
                </c:pt>
                <c:pt idx="219">
                  <c:v>1528</c:v>
                </c:pt>
                <c:pt idx="220">
                  <c:v>1529</c:v>
                </c:pt>
                <c:pt idx="221">
                  <c:v>1530</c:v>
                </c:pt>
                <c:pt idx="222">
                  <c:v>1531</c:v>
                </c:pt>
                <c:pt idx="223">
                  <c:v>1532</c:v>
                </c:pt>
                <c:pt idx="224">
                  <c:v>1533</c:v>
                </c:pt>
                <c:pt idx="225">
                  <c:v>1534</c:v>
                </c:pt>
                <c:pt idx="226">
                  <c:v>1535</c:v>
                </c:pt>
                <c:pt idx="227">
                  <c:v>1536</c:v>
                </c:pt>
                <c:pt idx="228">
                  <c:v>1537</c:v>
                </c:pt>
                <c:pt idx="229">
                  <c:v>1538</c:v>
                </c:pt>
                <c:pt idx="230">
                  <c:v>1539</c:v>
                </c:pt>
                <c:pt idx="231">
                  <c:v>1540</c:v>
                </c:pt>
                <c:pt idx="232">
                  <c:v>1541</c:v>
                </c:pt>
                <c:pt idx="233">
                  <c:v>1542</c:v>
                </c:pt>
                <c:pt idx="234">
                  <c:v>1543</c:v>
                </c:pt>
                <c:pt idx="235">
                  <c:v>1544</c:v>
                </c:pt>
                <c:pt idx="236">
                  <c:v>1545</c:v>
                </c:pt>
                <c:pt idx="237">
                  <c:v>1546</c:v>
                </c:pt>
                <c:pt idx="238">
                  <c:v>1547</c:v>
                </c:pt>
                <c:pt idx="239">
                  <c:v>1548</c:v>
                </c:pt>
                <c:pt idx="240">
                  <c:v>1549</c:v>
                </c:pt>
                <c:pt idx="241">
                  <c:v>1550</c:v>
                </c:pt>
                <c:pt idx="242">
                  <c:v>1551</c:v>
                </c:pt>
                <c:pt idx="243">
                  <c:v>1552</c:v>
                </c:pt>
                <c:pt idx="244">
                  <c:v>1553</c:v>
                </c:pt>
                <c:pt idx="245">
                  <c:v>1554</c:v>
                </c:pt>
                <c:pt idx="246">
                  <c:v>1555</c:v>
                </c:pt>
                <c:pt idx="247">
                  <c:v>1556</c:v>
                </c:pt>
                <c:pt idx="248">
                  <c:v>1557</c:v>
                </c:pt>
                <c:pt idx="249">
                  <c:v>1558</c:v>
                </c:pt>
                <c:pt idx="250">
                  <c:v>1559</c:v>
                </c:pt>
                <c:pt idx="251">
                  <c:v>1560</c:v>
                </c:pt>
                <c:pt idx="252">
                  <c:v>1561</c:v>
                </c:pt>
                <c:pt idx="253">
                  <c:v>1562</c:v>
                </c:pt>
                <c:pt idx="254">
                  <c:v>1563</c:v>
                </c:pt>
                <c:pt idx="255">
                  <c:v>1564</c:v>
                </c:pt>
                <c:pt idx="256">
                  <c:v>1565</c:v>
                </c:pt>
                <c:pt idx="257">
                  <c:v>1566</c:v>
                </c:pt>
                <c:pt idx="258">
                  <c:v>1567</c:v>
                </c:pt>
                <c:pt idx="259">
                  <c:v>1568</c:v>
                </c:pt>
                <c:pt idx="260">
                  <c:v>1569</c:v>
                </c:pt>
                <c:pt idx="261">
                  <c:v>1570</c:v>
                </c:pt>
              </c:numCache>
            </c:numRef>
          </c:xVal>
          <c:yVal>
            <c:numRef>
              <c:f>Graph!$G$1311:$G$1570</c:f>
              <c:numCache>
                <c:formatCode>General</c:formatCode>
                <c:ptCount val="26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2DE-49CB-AA7A-0E13A89CAE16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Graph!$A$1310:$A$1571</c:f>
              <c:numCache>
                <c:formatCode>General</c:formatCode>
                <c:ptCount val="262"/>
                <c:pt idx="0">
                  <c:v>1309</c:v>
                </c:pt>
                <c:pt idx="1">
                  <c:v>1310</c:v>
                </c:pt>
                <c:pt idx="2">
                  <c:v>1311</c:v>
                </c:pt>
                <c:pt idx="3">
                  <c:v>1312</c:v>
                </c:pt>
                <c:pt idx="4">
                  <c:v>1313</c:v>
                </c:pt>
                <c:pt idx="5">
                  <c:v>1314</c:v>
                </c:pt>
                <c:pt idx="6">
                  <c:v>1315</c:v>
                </c:pt>
                <c:pt idx="7">
                  <c:v>1316</c:v>
                </c:pt>
                <c:pt idx="8">
                  <c:v>1317</c:v>
                </c:pt>
                <c:pt idx="9">
                  <c:v>1318</c:v>
                </c:pt>
                <c:pt idx="10">
                  <c:v>1319</c:v>
                </c:pt>
                <c:pt idx="11">
                  <c:v>1320</c:v>
                </c:pt>
                <c:pt idx="12">
                  <c:v>1321</c:v>
                </c:pt>
                <c:pt idx="13">
                  <c:v>1322</c:v>
                </c:pt>
                <c:pt idx="14">
                  <c:v>1323</c:v>
                </c:pt>
                <c:pt idx="15">
                  <c:v>1324</c:v>
                </c:pt>
                <c:pt idx="16">
                  <c:v>1325</c:v>
                </c:pt>
                <c:pt idx="17">
                  <c:v>1326</c:v>
                </c:pt>
                <c:pt idx="18">
                  <c:v>1327</c:v>
                </c:pt>
                <c:pt idx="19">
                  <c:v>1328</c:v>
                </c:pt>
                <c:pt idx="20">
                  <c:v>1329</c:v>
                </c:pt>
                <c:pt idx="21">
                  <c:v>1330</c:v>
                </c:pt>
                <c:pt idx="22">
                  <c:v>1331</c:v>
                </c:pt>
                <c:pt idx="23">
                  <c:v>1332</c:v>
                </c:pt>
                <c:pt idx="24">
                  <c:v>1333</c:v>
                </c:pt>
                <c:pt idx="25">
                  <c:v>1334</c:v>
                </c:pt>
                <c:pt idx="26">
                  <c:v>1335</c:v>
                </c:pt>
                <c:pt idx="27">
                  <c:v>1336</c:v>
                </c:pt>
                <c:pt idx="28">
                  <c:v>1337</c:v>
                </c:pt>
                <c:pt idx="29">
                  <c:v>1338</c:v>
                </c:pt>
                <c:pt idx="30">
                  <c:v>1339</c:v>
                </c:pt>
                <c:pt idx="31">
                  <c:v>1340</c:v>
                </c:pt>
                <c:pt idx="32">
                  <c:v>1341</c:v>
                </c:pt>
                <c:pt idx="33">
                  <c:v>1342</c:v>
                </c:pt>
                <c:pt idx="34">
                  <c:v>1343</c:v>
                </c:pt>
                <c:pt idx="35">
                  <c:v>1344</c:v>
                </c:pt>
                <c:pt idx="36">
                  <c:v>1345</c:v>
                </c:pt>
                <c:pt idx="37">
                  <c:v>1346</c:v>
                </c:pt>
                <c:pt idx="38">
                  <c:v>1347</c:v>
                </c:pt>
                <c:pt idx="39">
                  <c:v>1348</c:v>
                </c:pt>
                <c:pt idx="40">
                  <c:v>1349</c:v>
                </c:pt>
                <c:pt idx="41">
                  <c:v>1350</c:v>
                </c:pt>
                <c:pt idx="42">
                  <c:v>1351</c:v>
                </c:pt>
                <c:pt idx="43">
                  <c:v>1352</c:v>
                </c:pt>
                <c:pt idx="44">
                  <c:v>1353</c:v>
                </c:pt>
                <c:pt idx="45">
                  <c:v>1354</c:v>
                </c:pt>
                <c:pt idx="46">
                  <c:v>1355</c:v>
                </c:pt>
                <c:pt idx="47">
                  <c:v>1356</c:v>
                </c:pt>
                <c:pt idx="48">
                  <c:v>1357</c:v>
                </c:pt>
                <c:pt idx="49">
                  <c:v>1358</c:v>
                </c:pt>
                <c:pt idx="50">
                  <c:v>1359</c:v>
                </c:pt>
                <c:pt idx="51">
                  <c:v>1360</c:v>
                </c:pt>
                <c:pt idx="52">
                  <c:v>1361</c:v>
                </c:pt>
                <c:pt idx="53">
                  <c:v>1362</c:v>
                </c:pt>
                <c:pt idx="54">
                  <c:v>1363</c:v>
                </c:pt>
                <c:pt idx="55">
                  <c:v>1364</c:v>
                </c:pt>
                <c:pt idx="56">
                  <c:v>1365</c:v>
                </c:pt>
                <c:pt idx="57">
                  <c:v>1366</c:v>
                </c:pt>
                <c:pt idx="58">
                  <c:v>1367</c:v>
                </c:pt>
                <c:pt idx="59">
                  <c:v>1368</c:v>
                </c:pt>
                <c:pt idx="60">
                  <c:v>1369</c:v>
                </c:pt>
                <c:pt idx="61">
                  <c:v>1370</c:v>
                </c:pt>
                <c:pt idx="62">
                  <c:v>1371</c:v>
                </c:pt>
                <c:pt idx="63">
                  <c:v>1372</c:v>
                </c:pt>
                <c:pt idx="64">
                  <c:v>1373</c:v>
                </c:pt>
                <c:pt idx="65">
                  <c:v>1374</c:v>
                </c:pt>
                <c:pt idx="66">
                  <c:v>1375</c:v>
                </c:pt>
                <c:pt idx="67">
                  <c:v>1376</c:v>
                </c:pt>
                <c:pt idx="68">
                  <c:v>1377</c:v>
                </c:pt>
                <c:pt idx="69">
                  <c:v>1378</c:v>
                </c:pt>
                <c:pt idx="70">
                  <c:v>1379</c:v>
                </c:pt>
                <c:pt idx="71">
                  <c:v>1380</c:v>
                </c:pt>
                <c:pt idx="72">
                  <c:v>1381</c:v>
                </c:pt>
                <c:pt idx="73">
                  <c:v>1382</c:v>
                </c:pt>
                <c:pt idx="74">
                  <c:v>1383</c:v>
                </c:pt>
                <c:pt idx="75">
                  <c:v>1384</c:v>
                </c:pt>
                <c:pt idx="76">
                  <c:v>1385</c:v>
                </c:pt>
                <c:pt idx="77">
                  <c:v>1386</c:v>
                </c:pt>
                <c:pt idx="78">
                  <c:v>1387</c:v>
                </c:pt>
                <c:pt idx="79">
                  <c:v>1388</c:v>
                </c:pt>
                <c:pt idx="80">
                  <c:v>1389</c:v>
                </c:pt>
                <c:pt idx="81">
                  <c:v>1390</c:v>
                </c:pt>
                <c:pt idx="82">
                  <c:v>1391</c:v>
                </c:pt>
                <c:pt idx="83">
                  <c:v>1392</c:v>
                </c:pt>
                <c:pt idx="84">
                  <c:v>1393</c:v>
                </c:pt>
                <c:pt idx="85">
                  <c:v>1394</c:v>
                </c:pt>
                <c:pt idx="86">
                  <c:v>1395</c:v>
                </c:pt>
                <c:pt idx="87">
                  <c:v>1396</c:v>
                </c:pt>
                <c:pt idx="88">
                  <c:v>1397</c:v>
                </c:pt>
                <c:pt idx="89">
                  <c:v>1398</c:v>
                </c:pt>
                <c:pt idx="90">
                  <c:v>1399</c:v>
                </c:pt>
                <c:pt idx="91">
                  <c:v>1400</c:v>
                </c:pt>
                <c:pt idx="92">
                  <c:v>1401</c:v>
                </c:pt>
                <c:pt idx="93">
                  <c:v>1402</c:v>
                </c:pt>
                <c:pt idx="94">
                  <c:v>1403</c:v>
                </c:pt>
                <c:pt idx="95">
                  <c:v>1404</c:v>
                </c:pt>
                <c:pt idx="96">
                  <c:v>1405</c:v>
                </c:pt>
                <c:pt idx="97">
                  <c:v>1406</c:v>
                </c:pt>
                <c:pt idx="98">
                  <c:v>1407</c:v>
                </c:pt>
                <c:pt idx="99">
                  <c:v>1408</c:v>
                </c:pt>
                <c:pt idx="100">
                  <c:v>1409</c:v>
                </c:pt>
                <c:pt idx="101">
                  <c:v>1410</c:v>
                </c:pt>
                <c:pt idx="102">
                  <c:v>1411</c:v>
                </c:pt>
                <c:pt idx="103">
                  <c:v>1412</c:v>
                </c:pt>
                <c:pt idx="104">
                  <c:v>1413</c:v>
                </c:pt>
                <c:pt idx="105">
                  <c:v>1414</c:v>
                </c:pt>
                <c:pt idx="106">
                  <c:v>1415</c:v>
                </c:pt>
                <c:pt idx="107">
                  <c:v>1416</c:v>
                </c:pt>
                <c:pt idx="108">
                  <c:v>1417</c:v>
                </c:pt>
                <c:pt idx="109">
                  <c:v>1418</c:v>
                </c:pt>
                <c:pt idx="110">
                  <c:v>1419</c:v>
                </c:pt>
                <c:pt idx="111">
                  <c:v>1420</c:v>
                </c:pt>
                <c:pt idx="112">
                  <c:v>1421</c:v>
                </c:pt>
                <c:pt idx="113">
                  <c:v>1422</c:v>
                </c:pt>
                <c:pt idx="114">
                  <c:v>1423</c:v>
                </c:pt>
                <c:pt idx="115">
                  <c:v>1424</c:v>
                </c:pt>
                <c:pt idx="116">
                  <c:v>1425</c:v>
                </c:pt>
                <c:pt idx="117">
                  <c:v>1426</c:v>
                </c:pt>
                <c:pt idx="118">
                  <c:v>1427</c:v>
                </c:pt>
                <c:pt idx="119">
                  <c:v>1428</c:v>
                </c:pt>
                <c:pt idx="120">
                  <c:v>1429</c:v>
                </c:pt>
                <c:pt idx="121">
                  <c:v>1430</c:v>
                </c:pt>
                <c:pt idx="122">
                  <c:v>1431</c:v>
                </c:pt>
                <c:pt idx="123">
                  <c:v>1432</c:v>
                </c:pt>
                <c:pt idx="124">
                  <c:v>1433</c:v>
                </c:pt>
                <c:pt idx="125">
                  <c:v>1434</c:v>
                </c:pt>
                <c:pt idx="126">
                  <c:v>1435</c:v>
                </c:pt>
                <c:pt idx="127">
                  <c:v>1436</c:v>
                </c:pt>
                <c:pt idx="128">
                  <c:v>1437</c:v>
                </c:pt>
                <c:pt idx="129">
                  <c:v>1438</c:v>
                </c:pt>
                <c:pt idx="130">
                  <c:v>1439</c:v>
                </c:pt>
                <c:pt idx="131">
                  <c:v>1440</c:v>
                </c:pt>
                <c:pt idx="132">
                  <c:v>1441</c:v>
                </c:pt>
                <c:pt idx="133">
                  <c:v>1442</c:v>
                </c:pt>
                <c:pt idx="134">
                  <c:v>1443</c:v>
                </c:pt>
                <c:pt idx="135">
                  <c:v>1444</c:v>
                </c:pt>
                <c:pt idx="136">
                  <c:v>1445</c:v>
                </c:pt>
                <c:pt idx="137">
                  <c:v>1446</c:v>
                </c:pt>
                <c:pt idx="138">
                  <c:v>1447</c:v>
                </c:pt>
                <c:pt idx="139">
                  <c:v>1448</c:v>
                </c:pt>
                <c:pt idx="140">
                  <c:v>1449</c:v>
                </c:pt>
                <c:pt idx="141">
                  <c:v>1450</c:v>
                </c:pt>
                <c:pt idx="142">
                  <c:v>1451</c:v>
                </c:pt>
                <c:pt idx="143">
                  <c:v>1452</c:v>
                </c:pt>
                <c:pt idx="144">
                  <c:v>1453</c:v>
                </c:pt>
                <c:pt idx="145">
                  <c:v>1454</c:v>
                </c:pt>
                <c:pt idx="146">
                  <c:v>1455</c:v>
                </c:pt>
                <c:pt idx="147">
                  <c:v>1456</c:v>
                </c:pt>
                <c:pt idx="148">
                  <c:v>1457</c:v>
                </c:pt>
                <c:pt idx="149">
                  <c:v>1458</c:v>
                </c:pt>
                <c:pt idx="150">
                  <c:v>1459</c:v>
                </c:pt>
                <c:pt idx="151">
                  <c:v>1460</c:v>
                </c:pt>
                <c:pt idx="152">
                  <c:v>1461</c:v>
                </c:pt>
                <c:pt idx="153">
                  <c:v>1462</c:v>
                </c:pt>
                <c:pt idx="154">
                  <c:v>1463</c:v>
                </c:pt>
                <c:pt idx="155">
                  <c:v>1464</c:v>
                </c:pt>
                <c:pt idx="156">
                  <c:v>1465</c:v>
                </c:pt>
                <c:pt idx="157">
                  <c:v>1466</c:v>
                </c:pt>
                <c:pt idx="158">
                  <c:v>1467</c:v>
                </c:pt>
                <c:pt idx="159">
                  <c:v>1468</c:v>
                </c:pt>
                <c:pt idx="160">
                  <c:v>1469</c:v>
                </c:pt>
                <c:pt idx="161">
                  <c:v>1470</c:v>
                </c:pt>
                <c:pt idx="162">
                  <c:v>1471</c:v>
                </c:pt>
                <c:pt idx="163">
                  <c:v>1472</c:v>
                </c:pt>
                <c:pt idx="164">
                  <c:v>1473</c:v>
                </c:pt>
                <c:pt idx="165">
                  <c:v>1474</c:v>
                </c:pt>
                <c:pt idx="166">
                  <c:v>1475</c:v>
                </c:pt>
                <c:pt idx="167">
                  <c:v>1476</c:v>
                </c:pt>
                <c:pt idx="168">
                  <c:v>1477</c:v>
                </c:pt>
                <c:pt idx="169">
                  <c:v>1478</c:v>
                </c:pt>
                <c:pt idx="170">
                  <c:v>1479</c:v>
                </c:pt>
                <c:pt idx="171">
                  <c:v>1480</c:v>
                </c:pt>
                <c:pt idx="172">
                  <c:v>1481</c:v>
                </c:pt>
                <c:pt idx="173">
                  <c:v>1482</c:v>
                </c:pt>
                <c:pt idx="174">
                  <c:v>1483</c:v>
                </c:pt>
                <c:pt idx="175">
                  <c:v>1484</c:v>
                </c:pt>
                <c:pt idx="176">
                  <c:v>1485</c:v>
                </c:pt>
                <c:pt idx="177">
                  <c:v>1486</c:v>
                </c:pt>
                <c:pt idx="178">
                  <c:v>1487</c:v>
                </c:pt>
                <c:pt idx="179">
                  <c:v>1488</c:v>
                </c:pt>
                <c:pt idx="180">
                  <c:v>1489</c:v>
                </c:pt>
                <c:pt idx="181">
                  <c:v>1490</c:v>
                </c:pt>
                <c:pt idx="182">
                  <c:v>1491</c:v>
                </c:pt>
                <c:pt idx="183">
                  <c:v>1492</c:v>
                </c:pt>
                <c:pt idx="184">
                  <c:v>1493</c:v>
                </c:pt>
                <c:pt idx="185">
                  <c:v>1494</c:v>
                </c:pt>
                <c:pt idx="186">
                  <c:v>1495</c:v>
                </c:pt>
                <c:pt idx="187">
                  <c:v>1496</c:v>
                </c:pt>
                <c:pt idx="188">
                  <c:v>1497</c:v>
                </c:pt>
                <c:pt idx="189">
                  <c:v>1498</c:v>
                </c:pt>
                <c:pt idx="190">
                  <c:v>1499</c:v>
                </c:pt>
                <c:pt idx="191">
                  <c:v>1500</c:v>
                </c:pt>
                <c:pt idx="192">
                  <c:v>1501</c:v>
                </c:pt>
                <c:pt idx="193">
                  <c:v>1502</c:v>
                </c:pt>
                <c:pt idx="194">
                  <c:v>1503</c:v>
                </c:pt>
                <c:pt idx="195">
                  <c:v>1504</c:v>
                </c:pt>
                <c:pt idx="196">
                  <c:v>1505</c:v>
                </c:pt>
                <c:pt idx="197">
                  <c:v>1506</c:v>
                </c:pt>
                <c:pt idx="198">
                  <c:v>1507</c:v>
                </c:pt>
                <c:pt idx="199">
                  <c:v>1508</c:v>
                </c:pt>
                <c:pt idx="200">
                  <c:v>1509</c:v>
                </c:pt>
                <c:pt idx="201">
                  <c:v>1510</c:v>
                </c:pt>
                <c:pt idx="202">
                  <c:v>1511</c:v>
                </c:pt>
                <c:pt idx="203">
                  <c:v>1512</c:v>
                </c:pt>
                <c:pt idx="204">
                  <c:v>1513</c:v>
                </c:pt>
                <c:pt idx="205">
                  <c:v>1514</c:v>
                </c:pt>
                <c:pt idx="206">
                  <c:v>1515</c:v>
                </c:pt>
                <c:pt idx="207">
                  <c:v>1516</c:v>
                </c:pt>
                <c:pt idx="208">
                  <c:v>1517</c:v>
                </c:pt>
                <c:pt idx="209">
                  <c:v>1518</c:v>
                </c:pt>
                <c:pt idx="210">
                  <c:v>1519</c:v>
                </c:pt>
                <c:pt idx="211">
                  <c:v>1520</c:v>
                </c:pt>
                <c:pt idx="212">
                  <c:v>1521</c:v>
                </c:pt>
                <c:pt idx="213">
                  <c:v>1522</c:v>
                </c:pt>
                <c:pt idx="214">
                  <c:v>1523</c:v>
                </c:pt>
                <c:pt idx="215">
                  <c:v>1524</c:v>
                </c:pt>
                <c:pt idx="216">
                  <c:v>1525</c:v>
                </c:pt>
                <c:pt idx="217">
                  <c:v>1526</c:v>
                </c:pt>
                <c:pt idx="218">
                  <c:v>1527</c:v>
                </c:pt>
                <c:pt idx="219">
                  <c:v>1528</c:v>
                </c:pt>
                <c:pt idx="220">
                  <c:v>1529</c:v>
                </c:pt>
                <c:pt idx="221">
                  <c:v>1530</c:v>
                </c:pt>
                <c:pt idx="222">
                  <c:v>1531</c:v>
                </c:pt>
                <c:pt idx="223">
                  <c:v>1532</c:v>
                </c:pt>
                <c:pt idx="224">
                  <c:v>1533</c:v>
                </c:pt>
                <c:pt idx="225">
                  <c:v>1534</c:v>
                </c:pt>
                <c:pt idx="226">
                  <c:v>1535</c:v>
                </c:pt>
                <c:pt idx="227">
                  <c:v>1536</c:v>
                </c:pt>
                <c:pt idx="228">
                  <c:v>1537</c:v>
                </c:pt>
                <c:pt idx="229">
                  <c:v>1538</c:v>
                </c:pt>
                <c:pt idx="230">
                  <c:v>1539</c:v>
                </c:pt>
                <c:pt idx="231">
                  <c:v>1540</c:v>
                </c:pt>
                <c:pt idx="232">
                  <c:v>1541</c:v>
                </c:pt>
                <c:pt idx="233">
                  <c:v>1542</c:v>
                </c:pt>
                <c:pt idx="234">
                  <c:v>1543</c:v>
                </c:pt>
                <c:pt idx="235">
                  <c:v>1544</c:v>
                </c:pt>
                <c:pt idx="236">
                  <c:v>1545</c:v>
                </c:pt>
                <c:pt idx="237">
                  <c:v>1546</c:v>
                </c:pt>
                <c:pt idx="238">
                  <c:v>1547</c:v>
                </c:pt>
                <c:pt idx="239">
                  <c:v>1548</c:v>
                </c:pt>
                <c:pt idx="240">
                  <c:v>1549</c:v>
                </c:pt>
                <c:pt idx="241">
                  <c:v>1550</c:v>
                </c:pt>
                <c:pt idx="242">
                  <c:v>1551</c:v>
                </c:pt>
                <c:pt idx="243">
                  <c:v>1552</c:v>
                </c:pt>
                <c:pt idx="244">
                  <c:v>1553</c:v>
                </c:pt>
                <c:pt idx="245">
                  <c:v>1554</c:v>
                </c:pt>
                <c:pt idx="246">
                  <c:v>1555</c:v>
                </c:pt>
                <c:pt idx="247">
                  <c:v>1556</c:v>
                </c:pt>
                <c:pt idx="248">
                  <c:v>1557</c:v>
                </c:pt>
                <c:pt idx="249">
                  <c:v>1558</c:v>
                </c:pt>
                <c:pt idx="250">
                  <c:v>1559</c:v>
                </c:pt>
                <c:pt idx="251">
                  <c:v>1560</c:v>
                </c:pt>
                <c:pt idx="252">
                  <c:v>1561</c:v>
                </c:pt>
                <c:pt idx="253">
                  <c:v>1562</c:v>
                </c:pt>
                <c:pt idx="254">
                  <c:v>1563</c:v>
                </c:pt>
                <c:pt idx="255">
                  <c:v>1564</c:v>
                </c:pt>
                <c:pt idx="256">
                  <c:v>1565</c:v>
                </c:pt>
                <c:pt idx="257">
                  <c:v>1566</c:v>
                </c:pt>
                <c:pt idx="258">
                  <c:v>1567</c:v>
                </c:pt>
                <c:pt idx="259">
                  <c:v>1568</c:v>
                </c:pt>
                <c:pt idx="260">
                  <c:v>1569</c:v>
                </c:pt>
                <c:pt idx="261">
                  <c:v>1570</c:v>
                </c:pt>
              </c:numCache>
            </c:numRef>
          </c:xVal>
          <c:yVal>
            <c:numRef>
              <c:f>Graph!$H$1311:$H$1570</c:f>
              <c:numCache>
                <c:formatCode>General</c:formatCode>
                <c:ptCount val="26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2DE-49CB-AA7A-0E13A89CA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161887"/>
        <c:axId val="1659162847"/>
      </c:scatterChart>
      <c:valAx>
        <c:axId val="1659161887"/>
        <c:scaling>
          <c:orientation val="minMax"/>
          <c:max val="1570"/>
          <c:min val="1309"/>
        </c:scaling>
        <c:delete val="0"/>
        <c:axPos val="b"/>
        <c:numFmt formatCode="General" sourceLinked="1"/>
        <c:majorTickMark val="out"/>
        <c:minorTickMark val="none"/>
        <c:tickLblPos val="nextTo"/>
        <c:crossAx val="1659162847"/>
        <c:crosses val="autoZero"/>
        <c:crossBetween val="midCat"/>
      </c:valAx>
      <c:valAx>
        <c:axId val="16591628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591618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47270-F1B3-C208-252C-09676AE8C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295</xdr:row>
      <xdr:rowOff>0</xdr:rowOff>
    </xdr:from>
    <xdr:to>
      <xdr:col>14</xdr:col>
      <xdr:colOff>304800</xdr:colOff>
      <xdr:row>309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EF7137-367F-B84F-CF0D-A001A39AC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576</xdr:row>
      <xdr:rowOff>0</xdr:rowOff>
    </xdr:from>
    <xdr:to>
      <xdr:col>14</xdr:col>
      <xdr:colOff>304800</xdr:colOff>
      <xdr:row>590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BDCF88-04E2-88FE-3797-A9317E56B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834</xdr:row>
      <xdr:rowOff>0</xdr:rowOff>
    </xdr:from>
    <xdr:to>
      <xdr:col>14</xdr:col>
      <xdr:colOff>304800</xdr:colOff>
      <xdr:row>848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74DB79-248F-3CAD-3B73-6725E4B1D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1115</xdr:row>
      <xdr:rowOff>0</xdr:rowOff>
    </xdr:from>
    <xdr:to>
      <xdr:col>14</xdr:col>
      <xdr:colOff>304800</xdr:colOff>
      <xdr:row>1129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D9186F-A318-9450-ED9F-A3047AC46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1309</xdr:row>
      <xdr:rowOff>0</xdr:rowOff>
    </xdr:from>
    <xdr:to>
      <xdr:col>14</xdr:col>
      <xdr:colOff>304800</xdr:colOff>
      <xdr:row>1323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19C9ED-21C4-5BFE-57E6-7E94D458B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849F7-CE34-4756-A761-1DA452A28844}">
  <dimension ref="A1:BH1727"/>
  <sheetViews>
    <sheetView tabSelected="1" topLeftCell="A1574" workbookViewId="0">
      <selection activeCell="A1574" sqref="A1574:A1727"/>
    </sheetView>
  </sheetViews>
  <sheetFormatPr defaultRowHeight="15" x14ac:dyDescent="0.25"/>
  <cols>
    <col min="1" max="1" width="5" bestFit="1" customWidth="1"/>
    <col min="2" max="2" width="11" bestFit="1" customWidth="1"/>
    <col min="3" max="3" width="9" bestFit="1" customWidth="1"/>
    <col min="4" max="4" width="11" bestFit="1" customWidth="1"/>
    <col min="5" max="5" width="9" bestFit="1" customWidth="1"/>
    <col min="6" max="6" width="11" bestFit="1" customWidth="1"/>
    <col min="7" max="7" width="10" bestFit="1" customWidth="1"/>
    <col min="8" max="8" width="11" bestFit="1" customWidth="1"/>
    <col min="9" max="9" width="10" bestFit="1" customWidth="1"/>
    <col min="10" max="10" width="11.28515625" bestFit="1" customWidth="1"/>
    <col min="11" max="11" width="11.140625" bestFit="1" customWidth="1"/>
    <col min="12" max="12" width="5.28515625" bestFit="1" customWidth="1"/>
    <col min="13" max="14" width="5.140625" bestFit="1" customWidth="1"/>
    <col min="15" max="15" width="5" bestFit="1" customWidth="1"/>
    <col min="57" max="57" width="5.28515625" bestFit="1" customWidth="1"/>
    <col min="58" max="59" width="5.140625" bestFit="1" customWidth="1"/>
    <col min="60" max="60" width="5" bestFit="1" customWidth="1"/>
  </cols>
  <sheetData>
    <row r="1" spans="1:60" x14ac:dyDescent="0.25">
      <c r="A1">
        <v>200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BE1" t="s">
        <v>10</v>
      </c>
      <c r="BF1" t="s">
        <v>11</v>
      </c>
      <c r="BG1" t="s">
        <v>12</v>
      </c>
      <c r="BH1" t="s">
        <v>13</v>
      </c>
    </row>
    <row r="2" spans="1:60" x14ac:dyDescent="0.25">
      <c r="A2">
        <v>1</v>
      </c>
    </row>
    <row r="3" spans="1:60" x14ac:dyDescent="0.25">
      <c r="A3">
        <v>2</v>
      </c>
      <c r="J3">
        <v>39.351631000000005</v>
      </c>
      <c r="K3">
        <v>13.292403999999999</v>
      </c>
    </row>
    <row r="4" spans="1:60" x14ac:dyDescent="0.25">
      <c r="A4">
        <v>3</v>
      </c>
      <c r="F4">
        <v>22.709149000000011</v>
      </c>
      <c r="G4">
        <v>7.7213000000000003</v>
      </c>
    </row>
    <row r="5" spans="1:60" x14ac:dyDescent="0.25">
      <c r="A5">
        <v>4</v>
      </c>
      <c r="F5">
        <v>22.747532000000007</v>
      </c>
      <c r="G5">
        <v>7.7222369999999998</v>
      </c>
    </row>
    <row r="6" spans="1:60" x14ac:dyDescent="0.25">
      <c r="A6">
        <v>5</v>
      </c>
      <c r="D6">
        <v>32.921875000000007</v>
      </c>
      <c r="E6">
        <v>6.5079799999999999</v>
      </c>
      <c r="F6">
        <v>22.724774000000011</v>
      </c>
      <c r="G6">
        <v>7.7144779999999997</v>
      </c>
    </row>
    <row r="7" spans="1:60" x14ac:dyDescent="0.25">
      <c r="A7">
        <v>6</v>
      </c>
      <c r="D7">
        <v>32.99083000000001</v>
      </c>
      <c r="E7">
        <v>6.4897</v>
      </c>
      <c r="F7">
        <v>22.703783000000008</v>
      </c>
      <c r="G7">
        <v>7.7450489999999999</v>
      </c>
    </row>
    <row r="8" spans="1:60" x14ac:dyDescent="0.25">
      <c r="A8">
        <v>7</v>
      </c>
      <c r="D8">
        <v>32.948853000000007</v>
      </c>
      <c r="E8">
        <v>6.5040750000000003</v>
      </c>
      <c r="F8">
        <v>22.690399000000006</v>
      </c>
      <c r="G8">
        <v>7.7533820000000002</v>
      </c>
    </row>
    <row r="9" spans="1:60" x14ac:dyDescent="0.25">
      <c r="A9">
        <v>8</v>
      </c>
      <c r="D9">
        <v>32.915106000000009</v>
      </c>
      <c r="E9">
        <v>6.5128760000000003</v>
      </c>
      <c r="F9">
        <v>22.693056000000013</v>
      </c>
      <c r="G9">
        <v>7.769787</v>
      </c>
    </row>
    <row r="10" spans="1:60" x14ac:dyDescent="0.25">
      <c r="A10">
        <v>9</v>
      </c>
      <c r="D10">
        <v>32.993069000000006</v>
      </c>
      <c r="E10">
        <v>6.548864</v>
      </c>
      <c r="F10">
        <v>22.755448000000008</v>
      </c>
      <c r="G10">
        <v>7.7796830000000003</v>
      </c>
    </row>
    <row r="11" spans="1:60" x14ac:dyDescent="0.25">
      <c r="A11">
        <v>10</v>
      </c>
      <c r="D11">
        <v>32.98260100000001</v>
      </c>
      <c r="E11">
        <v>6.5312080000000003</v>
      </c>
      <c r="F11">
        <v>22.735710000000012</v>
      </c>
      <c r="G11">
        <v>7.7819739999999999</v>
      </c>
    </row>
    <row r="12" spans="1:60" x14ac:dyDescent="0.25">
      <c r="A12">
        <v>11</v>
      </c>
      <c r="D12">
        <v>32.973747000000003</v>
      </c>
      <c r="E12">
        <v>6.536937</v>
      </c>
      <c r="F12">
        <v>22.758625000000009</v>
      </c>
      <c r="G12">
        <v>7.7927540000000004</v>
      </c>
    </row>
    <row r="13" spans="1:60" x14ac:dyDescent="0.25">
      <c r="A13">
        <v>12</v>
      </c>
      <c r="D13">
        <v>32.973227000000009</v>
      </c>
      <c r="E13">
        <v>6.5310519999999999</v>
      </c>
      <c r="F13">
        <v>22.753262000000007</v>
      </c>
      <c r="G13">
        <v>7.8185859999999998</v>
      </c>
    </row>
    <row r="14" spans="1:60" x14ac:dyDescent="0.25">
      <c r="A14">
        <v>13</v>
      </c>
      <c r="D14">
        <v>32.937395000000009</v>
      </c>
      <c r="E14">
        <v>6.5073030000000003</v>
      </c>
      <c r="F14">
        <v>22.802218000000011</v>
      </c>
      <c r="G14">
        <v>7.8624900000000002</v>
      </c>
    </row>
    <row r="15" spans="1:60" x14ac:dyDescent="0.25">
      <c r="A15">
        <v>14</v>
      </c>
      <c r="D15">
        <v>32.974163000000004</v>
      </c>
      <c r="E15">
        <v>6.5128240000000002</v>
      </c>
      <c r="F15">
        <v>22.755917000000011</v>
      </c>
      <c r="G15">
        <v>7.8413449999999996</v>
      </c>
    </row>
    <row r="16" spans="1:60" x14ac:dyDescent="0.25">
      <c r="A16">
        <v>15</v>
      </c>
      <c r="D16">
        <v>32.942343000000008</v>
      </c>
      <c r="E16">
        <v>6.4929810000000003</v>
      </c>
      <c r="F16">
        <v>22.728054000000007</v>
      </c>
      <c r="G16">
        <v>7.8710319999999996</v>
      </c>
    </row>
    <row r="17" spans="1:9" x14ac:dyDescent="0.25">
      <c r="A17">
        <v>16</v>
      </c>
      <c r="D17">
        <v>32.939896000000005</v>
      </c>
      <c r="E17">
        <v>6.4907940000000002</v>
      </c>
      <c r="F17">
        <v>22.719618000000011</v>
      </c>
      <c r="G17">
        <v>7.9016549999999999</v>
      </c>
    </row>
    <row r="18" spans="1:9" x14ac:dyDescent="0.25">
      <c r="A18">
        <v>17</v>
      </c>
      <c r="D18">
        <v>32.922760000000011</v>
      </c>
      <c r="E18">
        <v>6.5027200000000001</v>
      </c>
      <c r="F18">
        <v>22.729513000000011</v>
      </c>
      <c r="G18">
        <v>7.8963419999999998</v>
      </c>
    </row>
    <row r="19" spans="1:9" x14ac:dyDescent="0.25">
      <c r="A19">
        <v>18</v>
      </c>
      <c r="D19">
        <v>32.993069000000006</v>
      </c>
      <c r="E19">
        <v>6.544905</v>
      </c>
      <c r="F19">
        <v>22.709149000000011</v>
      </c>
      <c r="G19">
        <v>7.7213000000000003</v>
      </c>
    </row>
    <row r="20" spans="1:9" x14ac:dyDescent="0.25">
      <c r="A20">
        <v>19</v>
      </c>
      <c r="D20">
        <v>33.046295000000008</v>
      </c>
      <c r="E20">
        <v>6.605683</v>
      </c>
      <c r="F20">
        <v>22.709149000000011</v>
      </c>
      <c r="G20">
        <v>7.7213000000000003</v>
      </c>
    </row>
    <row r="21" spans="1:9" x14ac:dyDescent="0.25">
      <c r="A21">
        <v>20</v>
      </c>
      <c r="D21">
        <v>32.921875000000007</v>
      </c>
      <c r="E21">
        <v>6.5079799999999999</v>
      </c>
    </row>
    <row r="22" spans="1:9" x14ac:dyDescent="0.25">
      <c r="A22">
        <v>21</v>
      </c>
      <c r="D22">
        <v>32.902344000000006</v>
      </c>
      <c r="E22">
        <v>6.4885539999999997</v>
      </c>
    </row>
    <row r="23" spans="1:9" x14ac:dyDescent="0.25">
      <c r="A23">
        <v>22</v>
      </c>
    </row>
    <row r="24" spans="1:9" x14ac:dyDescent="0.25">
      <c r="A24">
        <v>23</v>
      </c>
      <c r="B24">
        <v>43.83165000000001</v>
      </c>
      <c r="C24">
        <v>7.950037</v>
      </c>
      <c r="H24">
        <v>33.76964000000001</v>
      </c>
      <c r="I24">
        <v>5.63558</v>
      </c>
    </row>
    <row r="25" spans="1:9" x14ac:dyDescent="0.25">
      <c r="A25">
        <v>24</v>
      </c>
      <c r="B25">
        <v>43.828526000000011</v>
      </c>
      <c r="C25">
        <v>7.9876909999999999</v>
      </c>
      <c r="H25">
        <v>33.825472000000005</v>
      </c>
      <c r="I25">
        <v>5.5652189999999999</v>
      </c>
    </row>
    <row r="26" spans="1:9" x14ac:dyDescent="0.25">
      <c r="A26">
        <v>25</v>
      </c>
      <c r="B26">
        <v>43.837795000000007</v>
      </c>
      <c r="C26">
        <v>7.9721200000000003</v>
      </c>
      <c r="H26">
        <v>33.796618000000009</v>
      </c>
      <c r="I26">
        <v>5.585947</v>
      </c>
    </row>
    <row r="27" spans="1:9" x14ac:dyDescent="0.25">
      <c r="A27">
        <v>26</v>
      </c>
      <c r="B27">
        <v>43.835346000000008</v>
      </c>
      <c r="C27">
        <v>7.9580060000000001</v>
      </c>
      <c r="H27">
        <v>33.795004000000006</v>
      </c>
      <c r="I27">
        <v>5.6120919999999996</v>
      </c>
    </row>
    <row r="28" spans="1:9" x14ac:dyDescent="0.25">
      <c r="A28">
        <v>27</v>
      </c>
      <c r="B28">
        <v>43.82940700000001</v>
      </c>
      <c r="C28">
        <v>7.9549329999999996</v>
      </c>
      <c r="H28">
        <v>33.846150000000009</v>
      </c>
      <c r="I28">
        <v>5.6018829999999999</v>
      </c>
    </row>
    <row r="29" spans="1:9" x14ac:dyDescent="0.25">
      <c r="A29">
        <v>28</v>
      </c>
      <c r="B29">
        <v>43.861801000000007</v>
      </c>
      <c r="C29">
        <v>7.9393089999999997</v>
      </c>
      <c r="H29">
        <v>33.847761000000006</v>
      </c>
      <c r="I29">
        <v>5.6118309999999996</v>
      </c>
    </row>
    <row r="30" spans="1:9" x14ac:dyDescent="0.25">
      <c r="A30">
        <v>29</v>
      </c>
      <c r="B30">
        <v>43.865761000000006</v>
      </c>
      <c r="C30">
        <v>7.9410800000000004</v>
      </c>
      <c r="H30">
        <v>33.846928000000005</v>
      </c>
      <c r="I30">
        <v>5.6603180000000002</v>
      </c>
    </row>
    <row r="31" spans="1:9" x14ac:dyDescent="0.25">
      <c r="A31">
        <v>30</v>
      </c>
      <c r="B31">
        <v>43.869301000000007</v>
      </c>
      <c r="C31">
        <v>7.9567040000000002</v>
      </c>
      <c r="H31">
        <v>33.897133000000011</v>
      </c>
      <c r="I31">
        <v>5.6513080000000002</v>
      </c>
    </row>
    <row r="32" spans="1:9" x14ac:dyDescent="0.25">
      <c r="A32">
        <v>31</v>
      </c>
      <c r="B32">
        <v>43.888054000000011</v>
      </c>
      <c r="C32">
        <v>7.96936</v>
      </c>
      <c r="H32">
        <v>33.858648000000009</v>
      </c>
      <c r="I32">
        <v>5.6603700000000003</v>
      </c>
    </row>
    <row r="33" spans="1:9" x14ac:dyDescent="0.25">
      <c r="A33">
        <v>32</v>
      </c>
      <c r="B33">
        <v>43.866749000000006</v>
      </c>
      <c r="C33">
        <v>7.9938890000000002</v>
      </c>
      <c r="H33">
        <v>33.788809000000008</v>
      </c>
      <c r="I33">
        <v>5.6668279999999998</v>
      </c>
    </row>
    <row r="34" spans="1:9" x14ac:dyDescent="0.25">
      <c r="A34">
        <v>33</v>
      </c>
      <c r="B34">
        <v>43.871853000000009</v>
      </c>
      <c r="C34">
        <v>8.0013369999999995</v>
      </c>
      <c r="H34">
        <v>33.772871000000009</v>
      </c>
      <c r="I34">
        <v>5.6717760000000004</v>
      </c>
    </row>
    <row r="35" spans="1:9" x14ac:dyDescent="0.25">
      <c r="A35">
        <v>34</v>
      </c>
      <c r="B35">
        <v>43.852844000000012</v>
      </c>
      <c r="C35">
        <v>7.9698799999999999</v>
      </c>
      <c r="H35">
        <v>33.856045000000009</v>
      </c>
      <c r="I35">
        <v>5.6514119999999997</v>
      </c>
    </row>
    <row r="36" spans="1:9" x14ac:dyDescent="0.25">
      <c r="A36">
        <v>35</v>
      </c>
      <c r="B36">
        <v>43.83165000000001</v>
      </c>
      <c r="C36">
        <v>7.950037</v>
      </c>
      <c r="H36">
        <v>33.859898000000008</v>
      </c>
      <c r="I36">
        <v>5.7000549999999999</v>
      </c>
    </row>
    <row r="37" spans="1:9" x14ac:dyDescent="0.25">
      <c r="A37">
        <v>36</v>
      </c>
      <c r="H37">
        <v>33.76964000000001</v>
      </c>
      <c r="I37">
        <v>5.63558</v>
      </c>
    </row>
    <row r="38" spans="1:9" x14ac:dyDescent="0.25">
      <c r="A38">
        <v>37</v>
      </c>
    </row>
    <row r="39" spans="1:9" x14ac:dyDescent="0.25">
      <c r="A39">
        <v>38</v>
      </c>
    </row>
    <row r="40" spans="1:9" x14ac:dyDescent="0.25">
      <c r="A40">
        <v>39</v>
      </c>
      <c r="D40">
        <v>55.403259000000006</v>
      </c>
      <c r="E40">
        <v>6.5619880000000004</v>
      </c>
      <c r="F40">
        <v>45.010594000000005</v>
      </c>
      <c r="G40">
        <v>8.235023</v>
      </c>
    </row>
    <row r="41" spans="1:9" x14ac:dyDescent="0.25">
      <c r="A41">
        <v>40</v>
      </c>
      <c r="D41">
        <v>55.383728000000005</v>
      </c>
      <c r="E41">
        <v>6.5633939999999997</v>
      </c>
      <c r="F41">
        <v>44.990856000000008</v>
      </c>
      <c r="G41">
        <v>8.2178349999999991</v>
      </c>
    </row>
    <row r="42" spans="1:9" x14ac:dyDescent="0.25">
      <c r="A42">
        <v>41</v>
      </c>
      <c r="D42">
        <v>55.472370000000005</v>
      </c>
      <c r="E42">
        <v>6.5518840000000003</v>
      </c>
      <c r="F42">
        <v>44.976013000000009</v>
      </c>
      <c r="G42">
        <v>8.1923689999999993</v>
      </c>
    </row>
    <row r="43" spans="1:9" x14ac:dyDescent="0.25">
      <c r="A43">
        <v>42</v>
      </c>
      <c r="D43">
        <v>55.45253000000001</v>
      </c>
      <c r="E43">
        <v>6.5721959999999999</v>
      </c>
      <c r="F43">
        <v>44.97142800000001</v>
      </c>
      <c r="G43">
        <v>8.1986699999999999</v>
      </c>
    </row>
    <row r="44" spans="1:9" x14ac:dyDescent="0.25">
      <c r="A44">
        <v>43</v>
      </c>
      <c r="D44">
        <v>55.459194000000011</v>
      </c>
      <c r="E44">
        <v>6.5627690000000003</v>
      </c>
      <c r="F44">
        <v>44.982838000000008</v>
      </c>
      <c r="G44">
        <v>8.2004400000000004</v>
      </c>
    </row>
    <row r="45" spans="1:9" x14ac:dyDescent="0.25">
      <c r="A45">
        <v>44</v>
      </c>
      <c r="D45">
        <v>55.495548000000007</v>
      </c>
      <c r="E45">
        <v>6.5844860000000001</v>
      </c>
      <c r="F45">
        <v>45.010491000000009</v>
      </c>
      <c r="G45">
        <v>8.2145019999999995</v>
      </c>
    </row>
    <row r="46" spans="1:9" x14ac:dyDescent="0.25">
      <c r="A46">
        <v>45</v>
      </c>
      <c r="D46">
        <v>55.463829000000011</v>
      </c>
      <c r="E46">
        <v>6.5774039999999996</v>
      </c>
      <c r="F46">
        <v>45.029289000000006</v>
      </c>
      <c r="G46">
        <v>8.2448650000000008</v>
      </c>
    </row>
    <row r="47" spans="1:9" x14ac:dyDescent="0.25">
      <c r="A47">
        <v>46</v>
      </c>
      <c r="D47">
        <v>55.49919100000001</v>
      </c>
      <c r="E47">
        <v>6.5696430000000001</v>
      </c>
      <c r="F47">
        <v>45.072781000000006</v>
      </c>
      <c r="G47">
        <v>8.2953829999999993</v>
      </c>
    </row>
    <row r="48" spans="1:9" x14ac:dyDescent="0.25">
      <c r="A48">
        <v>47</v>
      </c>
      <c r="D48">
        <v>55.579708000000011</v>
      </c>
      <c r="E48">
        <v>6.5909449999999996</v>
      </c>
      <c r="F48">
        <v>45.069290000000009</v>
      </c>
      <c r="G48">
        <v>8.3709000000000007</v>
      </c>
    </row>
    <row r="49" spans="1:9" x14ac:dyDescent="0.25">
      <c r="A49">
        <v>48</v>
      </c>
      <c r="D49">
        <v>55.560700000000011</v>
      </c>
      <c r="E49">
        <v>6.5877679999999996</v>
      </c>
      <c r="F49">
        <v>45.142826000000007</v>
      </c>
      <c r="G49">
        <v>8.3413710000000005</v>
      </c>
    </row>
    <row r="50" spans="1:9" x14ac:dyDescent="0.25">
      <c r="A50">
        <v>49</v>
      </c>
      <c r="D50">
        <v>55.403259000000006</v>
      </c>
      <c r="E50">
        <v>6.5619880000000004</v>
      </c>
      <c r="F50">
        <v>45.010594000000005</v>
      </c>
      <c r="G50">
        <v>8.235023</v>
      </c>
    </row>
    <row r="51" spans="1:9" x14ac:dyDescent="0.25">
      <c r="A51">
        <v>50</v>
      </c>
      <c r="D51">
        <v>55.403259000000006</v>
      </c>
      <c r="E51">
        <v>6.5619880000000004</v>
      </c>
      <c r="F51">
        <v>45.010594000000005</v>
      </c>
      <c r="G51">
        <v>8.235023</v>
      </c>
    </row>
    <row r="52" spans="1:9" x14ac:dyDescent="0.25">
      <c r="A52">
        <v>51</v>
      </c>
    </row>
    <row r="53" spans="1:9" x14ac:dyDescent="0.25">
      <c r="A53">
        <v>52</v>
      </c>
      <c r="B53">
        <v>65.279389000000009</v>
      </c>
      <c r="C53">
        <v>8.656822</v>
      </c>
    </row>
    <row r="54" spans="1:9" x14ac:dyDescent="0.25">
      <c r="A54">
        <v>53</v>
      </c>
      <c r="B54">
        <v>65.348812000000009</v>
      </c>
      <c r="C54">
        <v>8.5921909999999997</v>
      </c>
    </row>
    <row r="55" spans="1:9" x14ac:dyDescent="0.25">
      <c r="A55">
        <v>54</v>
      </c>
      <c r="B55">
        <v>65.357613000000015</v>
      </c>
      <c r="C55">
        <v>8.6057310000000005</v>
      </c>
    </row>
    <row r="56" spans="1:9" x14ac:dyDescent="0.25">
      <c r="A56">
        <v>55</v>
      </c>
      <c r="B56">
        <v>65.327149000000006</v>
      </c>
      <c r="C56">
        <v>8.6319800000000004</v>
      </c>
    </row>
    <row r="57" spans="1:9" x14ac:dyDescent="0.25">
      <c r="A57">
        <v>56</v>
      </c>
      <c r="B57">
        <v>65.33995800000001</v>
      </c>
      <c r="C57">
        <v>8.6229709999999997</v>
      </c>
      <c r="H57">
        <v>58.479031000000006</v>
      </c>
      <c r="I57">
        <v>6.7942150000000003</v>
      </c>
    </row>
    <row r="58" spans="1:9" x14ac:dyDescent="0.25">
      <c r="A58">
        <v>57</v>
      </c>
      <c r="B58">
        <v>65.320637000000005</v>
      </c>
      <c r="C58">
        <v>8.6559889999999999</v>
      </c>
      <c r="H58">
        <v>58.498768000000005</v>
      </c>
      <c r="I58">
        <v>6.7432280000000002</v>
      </c>
    </row>
    <row r="59" spans="1:9" x14ac:dyDescent="0.25">
      <c r="A59">
        <v>58</v>
      </c>
      <c r="B59">
        <v>65.326785999999998</v>
      </c>
      <c r="C59">
        <v>8.6444259999999993</v>
      </c>
      <c r="H59">
        <v>58.517464000000011</v>
      </c>
      <c r="I59">
        <v>6.7449459999999997</v>
      </c>
    </row>
    <row r="60" spans="1:9" x14ac:dyDescent="0.25">
      <c r="A60">
        <v>59</v>
      </c>
      <c r="B60">
        <v>65.323448000000013</v>
      </c>
      <c r="C60">
        <v>8.6417710000000003</v>
      </c>
      <c r="H60">
        <v>58.510433000000006</v>
      </c>
      <c r="I60">
        <v>6.7596860000000003</v>
      </c>
    </row>
    <row r="61" spans="1:9" x14ac:dyDescent="0.25">
      <c r="A61">
        <v>60</v>
      </c>
      <c r="B61">
        <v>65.326416000000009</v>
      </c>
      <c r="C61">
        <v>8.6476039999999994</v>
      </c>
      <c r="H61">
        <v>58.481636000000009</v>
      </c>
      <c r="I61">
        <v>6.7734350000000001</v>
      </c>
    </row>
    <row r="62" spans="1:9" x14ac:dyDescent="0.25">
      <c r="A62">
        <v>61</v>
      </c>
      <c r="B62">
        <v>65.305901000000006</v>
      </c>
      <c r="C62">
        <v>8.6597899999999992</v>
      </c>
      <c r="H62">
        <v>58.497673000000006</v>
      </c>
      <c r="I62">
        <v>6.808745</v>
      </c>
    </row>
    <row r="63" spans="1:9" x14ac:dyDescent="0.25">
      <c r="A63">
        <v>62</v>
      </c>
      <c r="B63">
        <v>65.285225000000011</v>
      </c>
      <c r="C63">
        <v>8.7232249999999993</v>
      </c>
      <c r="H63">
        <v>58.484863000000011</v>
      </c>
      <c r="I63">
        <v>6.8324939999999996</v>
      </c>
    </row>
    <row r="64" spans="1:9" x14ac:dyDescent="0.25">
      <c r="A64">
        <v>63</v>
      </c>
      <c r="B64">
        <v>65.279389000000009</v>
      </c>
      <c r="C64">
        <v>8.656822</v>
      </c>
      <c r="H64">
        <v>58.417107000000009</v>
      </c>
      <c r="I64">
        <v>6.8198910000000001</v>
      </c>
    </row>
    <row r="65" spans="1:9" x14ac:dyDescent="0.25">
      <c r="A65">
        <v>64</v>
      </c>
      <c r="F65">
        <v>65.85899400000001</v>
      </c>
      <c r="G65">
        <v>9.4577170000000006</v>
      </c>
      <c r="H65">
        <v>58.345757000000006</v>
      </c>
      <c r="I65">
        <v>6.8167140000000002</v>
      </c>
    </row>
    <row r="66" spans="1:9" x14ac:dyDescent="0.25">
      <c r="A66">
        <v>65</v>
      </c>
      <c r="F66">
        <v>65.841393000000011</v>
      </c>
      <c r="G66">
        <v>9.4394880000000008</v>
      </c>
      <c r="H66">
        <v>58.399761000000005</v>
      </c>
      <c r="I66">
        <v>6.8456700000000001</v>
      </c>
    </row>
    <row r="67" spans="1:9" x14ac:dyDescent="0.25">
      <c r="A67">
        <v>66</v>
      </c>
      <c r="F67">
        <v>65.861393000000007</v>
      </c>
      <c r="G67">
        <v>9.4349050000000005</v>
      </c>
      <c r="H67">
        <v>58.479031000000006</v>
      </c>
      <c r="I67">
        <v>6.7942150000000003</v>
      </c>
    </row>
    <row r="68" spans="1:9" x14ac:dyDescent="0.25">
      <c r="A68">
        <v>67</v>
      </c>
      <c r="F68">
        <v>65.891495000000006</v>
      </c>
      <c r="G68">
        <v>9.4529770000000006</v>
      </c>
      <c r="H68">
        <v>58.479031000000006</v>
      </c>
      <c r="I68">
        <v>6.7942150000000003</v>
      </c>
    </row>
    <row r="69" spans="1:9" x14ac:dyDescent="0.25">
      <c r="A69">
        <v>68</v>
      </c>
      <c r="F69">
        <v>65.889931000000018</v>
      </c>
      <c r="G69">
        <v>9.4752159999999996</v>
      </c>
    </row>
    <row r="70" spans="1:9" x14ac:dyDescent="0.25">
      <c r="A70">
        <v>69</v>
      </c>
      <c r="D70">
        <v>76.311432000000011</v>
      </c>
      <c r="E70">
        <v>7.804894</v>
      </c>
      <c r="F70">
        <v>65.824619000000013</v>
      </c>
      <c r="G70">
        <v>9.502974</v>
      </c>
    </row>
    <row r="71" spans="1:9" x14ac:dyDescent="0.25">
      <c r="A71">
        <v>70</v>
      </c>
      <c r="D71">
        <v>76.224220000000003</v>
      </c>
      <c r="E71">
        <v>7.8066469999999999</v>
      </c>
      <c r="F71">
        <v>65.862015000000014</v>
      </c>
      <c r="G71">
        <v>9.4947979999999994</v>
      </c>
    </row>
    <row r="72" spans="1:9" x14ac:dyDescent="0.25">
      <c r="A72">
        <v>71</v>
      </c>
      <c r="D72">
        <v>76.231436000000002</v>
      </c>
      <c r="E72">
        <v>7.7871119999999996</v>
      </c>
      <c r="F72">
        <v>65.821240000000017</v>
      </c>
      <c r="G72">
        <v>9.4967240000000004</v>
      </c>
    </row>
    <row r="73" spans="1:9" x14ac:dyDescent="0.25">
      <c r="A73">
        <v>72</v>
      </c>
      <c r="D73">
        <v>76.234890000000007</v>
      </c>
      <c r="E73">
        <v>7.753711</v>
      </c>
      <c r="F73">
        <v>65.825821000000005</v>
      </c>
      <c r="G73">
        <v>9.5044839999999997</v>
      </c>
    </row>
    <row r="74" spans="1:9" x14ac:dyDescent="0.25">
      <c r="A74">
        <v>73</v>
      </c>
      <c r="D74">
        <v>76.196799000000013</v>
      </c>
      <c r="E74">
        <v>7.7546910000000002</v>
      </c>
      <c r="F74">
        <v>65.846962000000005</v>
      </c>
      <c r="G74">
        <v>9.5003709999999995</v>
      </c>
    </row>
    <row r="75" spans="1:9" x14ac:dyDescent="0.25">
      <c r="A75">
        <v>74</v>
      </c>
      <c r="D75">
        <v>76.171182000000002</v>
      </c>
      <c r="E75">
        <v>7.7504119999999999</v>
      </c>
      <c r="F75">
        <v>65.831703000000005</v>
      </c>
      <c r="G75">
        <v>9.4860480000000003</v>
      </c>
    </row>
    <row r="76" spans="1:9" x14ac:dyDescent="0.25">
      <c r="A76">
        <v>75</v>
      </c>
      <c r="D76">
        <v>76.197469000000012</v>
      </c>
      <c r="E76">
        <v>7.7590209999999997</v>
      </c>
      <c r="F76">
        <v>65.789051000000001</v>
      </c>
      <c r="G76">
        <v>9.3866779999999999</v>
      </c>
    </row>
    <row r="77" spans="1:9" x14ac:dyDescent="0.25">
      <c r="A77">
        <v>76</v>
      </c>
      <c r="D77">
        <v>76.19489200000001</v>
      </c>
      <c r="E77">
        <v>7.7613909999999997</v>
      </c>
      <c r="F77">
        <v>65.85899400000001</v>
      </c>
      <c r="G77">
        <v>9.4577170000000006</v>
      </c>
    </row>
    <row r="78" spans="1:9" x14ac:dyDescent="0.25">
      <c r="A78">
        <v>77</v>
      </c>
      <c r="D78">
        <v>76.216231000000008</v>
      </c>
      <c r="E78">
        <v>7.7837100000000001</v>
      </c>
    </row>
    <row r="79" spans="1:9" x14ac:dyDescent="0.25">
      <c r="A79">
        <v>78</v>
      </c>
      <c r="D79">
        <v>76.311432000000011</v>
      </c>
      <c r="E79">
        <v>7.804894</v>
      </c>
    </row>
    <row r="80" spans="1:9" x14ac:dyDescent="0.25">
      <c r="A80">
        <v>79</v>
      </c>
      <c r="D80">
        <v>76.311432000000011</v>
      </c>
      <c r="E80">
        <v>7.804894</v>
      </c>
    </row>
    <row r="81" spans="1:9" x14ac:dyDescent="0.25">
      <c r="A81">
        <v>80</v>
      </c>
      <c r="B81">
        <v>83.363841000000008</v>
      </c>
      <c r="C81">
        <v>8.9194230000000001</v>
      </c>
      <c r="D81">
        <v>76.311432000000011</v>
      </c>
      <c r="E81">
        <v>7.804894</v>
      </c>
    </row>
    <row r="82" spans="1:9" x14ac:dyDescent="0.25">
      <c r="A82">
        <v>81</v>
      </c>
      <c r="B82">
        <v>83.390902000000011</v>
      </c>
      <c r="C82">
        <v>8.9058150000000005</v>
      </c>
    </row>
    <row r="83" spans="1:9" x14ac:dyDescent="0.25">
      <c r="A83">
        <v>82</v>
      </c>
      <c r="B83">
        <v>83.362656000000001</v>
      </c>
      <c r="C83">
        <v>8.9209180000000003</v>
      </c>
    </row>
    <row r="84" spans="1:9" x14ac:dyDescent="0.25">
      <c r="A84">
        <v>83</v>
      </c>
      <c r="B84">
        <v>83.343894000000006</v>
      </c>
      <c r="C84">
        <v>8.9368949999999998</v>
      </c>
    </row>
    <row r="85" spans="1:9" x14ac:dyDescent="0.25">
      <c r="A85">
        <v>84</v>
      </c>
      <c r="B85">
        <v>83.341729000000015</v>
      </c>
      <c r="C85">
        <v>8.9296799999999994</v>
      </c>
    </row>
    <row r="86" spans="1:9" x14ac:dyDescent="0.25">
      <c r="A86">
        <v>85</v>
      </c>
      <c r="B86">
        <v>83.338018000000005</v>
      </c>
      <c r="C86">
        <v>8.9290090000000006</v>
      </c>
      <c r="H86">
        <v>79.00922700000001</v>
      </c>
      <c r="I86">
        <v>6.6981489999999999</v>
      </c>
    </row>
    <row r="87" spans="1:9" x14ac:dyDescent="0.25">
      <c r="A87">
        <v>86</v>
      </c>
      <c r="B87">
        <v>83.327451000000011</v>
      </c>
      <c r="C87">
        <v>8.9470500000000008</v>
      </c>
      <c r="H87">
        <v>78.963147000000006</v>
      </c>
      <c r="I87">
        <v>6.7235079999999998</v>
      </c>
    </row>
    <row r="88" spans="1:9" x14ac:dyDescent="0.25">
      <c r="A88">
        <v>87</v>
      </c>
      <c r="B88">
        <v>83.322090000000003</v>
      </c>
      <c r="C88">
        <v>8.9436999999999998</v>
      </c>
      <c r="H88">
        <v>78.939643000000004</v>
      </c>
      <c r="I88">
        <v>6.7400029999999997</v>
      </c>
    </row>
    <row r="89" spans="1:9" x14ac:dyDescent="0.25">
      <c r="A89">
        <v>88</v>
      </c>
      <c r="B89">
        <v>83.306267000000005</v>
      </c>
      <c r="C89">
        <v>8.9573079999999994</v>
      </c>
      <c r="H89">
        <v>78.911861000000002</v>
      </c>
      <c r="I89">
        <v>6.7442799999999998</v>
      </c>
    </row>
    <row r="90" spans="1:9" x14ac:dyDescent="0.25">
      <c r="A90">
        <v>89</v>
      </c>
      <c r="B90">
        <v>83.363841000000008</v>
      </c>
      <c r="C90">
        <v>8.9194230000000001</v>
      </c>
      <c r="H90">
        <v>78.883666000000005</v>
      </c>
      <c r="I90">
        <v>6.7510839999999996</v>
      </c>
    </row>
    <row r="91" spans="1:9" x14ac:dyDescent="0.25">
      <c r="A91">
        <v>90</v>
      </c>
      <c r="F91">
        <v>83.259775000000005</v>
      </c>
      <c r="G91">
        <v>9.3250709999999994</v>
      </c>
      <c r="H91">
        <v>78.881296000000006</v>
      </c>
      <c r="I91">
        <v>6.7419609999999999</v>
      </c>
    </row>
    <row r="92" spans="1:9" x14ac:dyDescent="0.25">
      <c r="A92">
        <v>91</v>
      </c>
      <c r="F92">
        <v>83.275959</v>
      </c>
      <c r="G92">
        <v>9.260332</v>
      </c>
      <c r="H92">
        <v>78.869749000000013</v>
      </c>
      <c r="I92">
        <v>6.7532500000000004</v>
      </c>
    </row>
    <row r="93" spans="1:9" x14ac:dyDescent="0.25">
      <c r="A93">
        <v>92</v>
      </c>
      <c r="F93">
        <v>83.252095000000011</v>
      </c>
      <c r="G93">
        <v>9.2823930000000008</v>
      </c>
      <c r="H93">
        <v>78.929180000000002</v>
      </c>
      <c r="I93">
        <v>6.7380950000000004</v>
      </c>
    </row>
    <row r="94" spans="1:9" x14ac:dyDescent="0.25">
      <c r="A94">
        <v>93</v>
      </c>
      <c r="F94">
        <v>83.238950000000003</v>
      </c>
      <c r="G94">
        <v>9.2788889999999995</v>
      </c>
      <c r="H94">
        <v>78.961446000000009</v>
      </c>
      <c r="I94">
        <v>6.7184569999999999</v>
      </c>
    </row>
    <row r="95" spans="1:9" x14ac:dyDescent="0.25">
      <c r="A95">
        <v>94</v>
      </c>
      <c r="F95">
        <v>83.229621000000009</v>
      </c>
      <c r="G95">
        <v>9.2882180000000005</v>
      </c>
      <c r="H95">
        <v>78.976393000000002</v>
      </c>
      <c r="I95">
        <v>6.7060870000000001</v>
      </c>
    </row>
    <row r="96" spans="1:9" x14ac:dyDescent="0.25">
      <c r="A96">
        <v>95</v>
      </c>
      <c r="F96">
        <v>83.242611000000011</v>
      </c>
      <c r="G96">
        <v>9.3190930000000005</v>
      </c>
      <c r="H96">
        <v>79.00922700000001</v>
      </c>
      <c r="I96">
        <v>6.6981489999999999</v>
      </c>
    </row>
    <row r="97" spans="1:9" x14ac:dyDescent="0.25">
      <c r="A97">
        <v>96</v>
      </c>
      <c r="F97">
        <v>83.255496000000008</v>
      </c>
      <c r="G97">
        <v>9.3279580000000006</v>
      </c>
      <c r="H97">
        <v>79.00922700000001</v>
      </c>
      <c r="I97">
        <v>6.6981489999999999</v>
      </c>
    </row>
    <row r="98" spans="1:9" x14ac:dyDescent="0.25">
      <c r="A98">
        <v>97</v>
      </c>
      <c r="D98">
        <v>96.437837999999999</v>
      </c>
      <c r="E98">
        <v>6.2216279999999999</v>
      </c>
      <c r="F98">
        <v>83.243487000000002</v>
      </c>
      <c r="G98">
        <v>9.3363589999999999</v>
      </c>
    </row>
    <row r="99" spans="1:9" x14ac:dyDescent="0.25">
      <c r="A99">
        <v>98</v>
      </c>
      <c r="D99">
        <v>96.427891000000002</v>
      </c>
      <c r="E99">
        <v>6.1433850000000003</v>
      </c>
      <c r="F99">
        <v>83.193747000000002</v>
      </c>
      <c r="G99">
        <v>9.3559459999999994</v>
      </c>
    </row>
    <row r="100" spans="1:9" x14ac:dyDescent="0.25">
      <c r="A100">
        <v>99</v>
      </c>
      <c r="D100">
        <v>96.459538000000009</v>
      </c>
      <c r="E100">
        <v>6.1720430000000004</v>
      </c>
      <c r="F100">
        <v>83.185552000000001</v>
      </c>
      <c r="G100">
        <v>9.3780059999999992</v>
      </c>
    </row>
    <row r="101" spans="1:9" x14ac:dyDescent="0.25">
      <c r="A101">
        <v>100</v>
      </c>
      <c r="D101">
        <v>96.37119100000001</v>
      </c>
      <c r="E101">
        <v>6.1664760000000003</v>
      </c>
      <c r="F101">
        <v>83.259775000000005</v>
      </c>
      <c r="G101">
        <v>9.3250709999999994</v>
      </c>
    </row>
    <row r="102" spans="1:9" x14ac:dyDescent="0.25">
      <c r="A102">
        <v>101</v>
      </c>
      <c r="D102">
        <v>96.396602999999999</v>
      </c>
      <c r="E102">
        <v>6.1886400000000004</v>
      </c>
      <c r="F102">
        <v>83.259775000000005</v>
      </c>
      <c r="G102">
        <v>9.3250709999999994</v>
      </c>
    </row>
    <row r="103" spans="1:9" x14ac:dyDescent="0.25">
      <c r="A103">
        <v>102</v>
      </c>
      <c r="D103">
        <v>96.401965000000004</v>
      </c>
      <c r="E103">
        <v>6.2102370000000002</v>
      </c>
    </row>
    <row r="104" spans="1:9" x14ac:dyDescent="0.25">
      <c r="A104">
        <v>103</v>
      </c>
      <c r="D104">
        <v>96.434640999999999</v>
      </c>
      <c r="E104">
        <v>6.2240510000000002</v>
      </c>
    </row>
    <row r="105" spans="1:9" x14ac:dyDescent="0.25">
      <c r="A105">
        <v>104</v>
      </c>
      <c r="D105">
        <v>96.474743000000004</v>
      </c>
      <c r="E105">
        <v>6.2175050000000001</v>
      </c>
    </row>
    <row r="106" spans="1:9" x14ac:dyDescent="0.25">
      <c r="A106">
        <v>105</v>
      </c>
      <c r="D106">
        <v>96.488196000000002</v>
      </c>
      <c r="E106">
        <v>6.2393070000000002</v>
      </c>
    </row>
    <row r="107" spans="1:9" x14ac:dyDescent="0.25">
      <c r="A107">
        <v>106</v>
      </c>
      <c r="B107">
        <v>105.15124200000001</v>
      </c>
      <c r="C107">
        <v>7.328373</v>
      </c>
      <c r="D107">
        <v>96.630043000000001</v>
      </c>
      <c r="E107">
        <v>6.3062620000000003</v>
      </c>
    </row>
    <row r="108" spans="1:9" x14ac:dyDescent="0.25">
      <c r="A108">
        <v>107</v>
      </c>
      <c r="B108">
        <v>105.16866300000001</v>
      </c>
      <c r="C108">
        <v>7.2662630000000004</v>
      </c>
      <c r="D108">
        <v>96.437837999999999</v>
      </c>
      <c r="E108">
        <v>6.2216279999999999</v>
      </c>
    </row>
    <row r="109" spans="1:9" x14ac:dyDescent="0.25">
      <c r="A109">
        <v>108</v>
      </c>
      <c r="B109">
        <v>105.179642</v>
      </c>
      <c r="C109">
        <v>7.276211</v>
      </c>
    </row>
    <row r="110" spans="1:9" x14ac:dyDescent="0.25">
      <c r="A110">
        <v>109</v>
      </c>
      <c r="B110">
        <v>105.175572</v>
      </c>
      <c r="C110">
        <v>7.2698710000000002</v>
      </c>
    </row>
    <row r="111" spans="1:9" x14ac:dyDescent="0.25">
      <c r="A111">
        <v>110</v>
      </c>
      <c r="B111">
        <v>105.172634</v>
      </c>
      <c r="C111">
        <v>7.2852829999999997</v>
      </c>
    </row>
    <row r="112" spans="1:9" x14ac:dyDescent="0.25">
      <c r="A112">
        <v>111</v>
      </c>
      <c r="B112">
        <v>105.17144800000001</v>
      </c>
      <c r="C112">
        <v>7.3093019999999997</v>
      </c>
    </row>
    <row r="113" spans="1:9" x14ac:dyDescent="0.25">
      <c r="A113">
        <v>112</v>
      </c>
      <c r="B113">
        <v>105.11717300000001</v>
      </c>
      <c r="C113">
        <v>7.3045080000000002</v>
      </c>
      <c r="H113">
        <v>101.22144900000001</v>
      </c>
      <c r="I113">
        <v>5.3519319999999997</v>
      </c>
    </row>
    <row r="114" spans="1:9" x14ac:dyDescent="0.25">
      <c r="A114">
        <v>113</v>
      </c>
      <c r="B114">
        <v>105.15047100000001</v>
      </c>
      <c r="C114">
        <v>7.2824479999999996</v>
      </c>
      <c r="H114">
        <v>101.257891</v>
      </c>
      <c r="I114">
        <v>5.3878060000000003</v>
      </c>
    </row>
    <row r="115" spans="1:9" x14ac:dyDescent="0.25">
      <c r="A115">
        <v>114</v>
      </c>
      <c r="B115">
        <v>105.16108700000001</v>
      </c>
      <c r="C115">
        <v>7.3110540000000004</v>
      </c>
      <c r="H115">
        <v>101.254282</v>
      </c>
      <c r="I115">
        <v>5.3639419999999998</v>
      </c>
    </row>
    <row r="116" spans="1:9" x14ac:dyDescent="0.25">
      <c r="A116">
        <v>115</v>
      </c>
      <c r="B116">
        <v>105.15124200000001</v>
      </c>
      <c r="C116">
        <v>7.328373</v>
      </c>
      <c r="F116">
        <v>104.849659</v>
      </c>
      <c r="G116">
        <v>8.4691369999999999</v>
      </c>
      <c r="H116">
        <v>101.22675900000002</v>
      </c>
      <c r="I116">
        <v>5.3686319999999998</v>
      </c>
    </row>
    <row r="117" spans="1:9" x14ac:dyDescent="0.25">
      <c r="A117">
        <v>116</v>
      </c>
      <c r="F117">
        <v>104.849659</v>
      </c>
      <c r="G117">
        <v>8.4691369999999999</v>
      </c>
      <c r="H117">
        <v>101.263869</v>
      </c>
      <c r="I117">
        <v>5.3621369999999997</v>
      </c>
    </row>
    <row r="118" spans="1:9" x14ac:dyDescent="0.25">
      <c r="A118">
        <v>117</v>
      </c>
      <c r="F118">
        <v>104.90475900000001</v>
      </c>
      <c r="G118">
        <v>8.4559940000000005</v>
      </c>
      <c r="H118">
        <v>101.29830200000001</v>
      </c>
      <c r="I118">
        <v>5.3500759999999996</v>
      </c>
    </row>
    <row r="119" spans="1:9" x14ac:dyDescent="0.25">
      <c r="A119">
        <v>118</v>
      </c>
      <c r="F119">
        <v>104.897801</v>
      </c>
      <c r="G119">
        <v>8.4546539999999997</v>
      </c>
      <c r="H119">
        <v>101.26371400000001</v>
      </c>
      <c r="I119">
        <v>5.3391489999999999</v>
      </c>
    </row>
    <row r="120" spans="1:9" x14ac:dyDescent="0.25">
      <c r="A120">
        <v>119</v>
      </c>
      <c r="F120">
        <v>104.893574</v>
      </c>
      <c r="G120">
        <v>8.4771789999999996</v>
      </c>
      <c r="H120">
        <v>101.26072500000001</v>
      </c>
      <c r="I120">
        <v>5.3498700000000001</v>
      </c>
    </row>
    <row r="121" spans="1:9" x14ac:dyDescent="0.25">
      <c r="A121">
        <v>120</v>
      </c>
      <c r="F121">
        <v>104.88986200000001</v>
      </c>
      <c r="G121">
        <v>8.4696020000000001</v>
      </c>
      <c r="H121">
        <v>101.21933800000001</v>
      </c>
      <c r="I121">
        <v>5.4075470000000001</v>
      </c>
    </row>
    <row r="122" spans="1:9" x14ac:dyDescent="0.25">
      <c r="A122">
        <v>121</v>
      </c>
      <c r="F122">
        <v>104.90398400000001</v>
      </c>
      <c r="G122">
        <v>8.4678489999999993</v>
      </c>
      <c r="H122">
        <v>101.39907100000001</v>
      </c>
      <c r="I122">
        <v>5.4275469999999997</v>
      </c>
    </row>
    <row r="123" spans="1:9" x14ac:dyDescent="0.25">
      <c r="A123">
        <v>122</v>
      </c>
      <c r="D123">
        <v>119.894993</v>
      </c>
      <c r="E123">
        <v>5.3321909999999999</v>
      </c>
      <c r="F123">
        <v>104.96836500000001</v>
      </c>
      <c r="G123">
        <v>8.5035170000000004</v>
      </c>
      <c r="H123">
        <v>101.22144900000001</v>
      </c>
      <c r="I123">
        <v>5.3519319999999997</v>
      </c>
    </row>
    <row r="124" spans="1:9" x14ac:dyDescent="0.25">
      <c r="A124">
        <v>123</v>
      </c>
      <c r="D124">
        <v>119.92020100000001</v>
      </c>
      <c r="E124">
        <v>5.3174489999999999</v>
      </c>
      <c r="F124">
        <v>105.01887500000001</v>
      </c>
      <c r="G124">
        <v>8.5409889999999997</v>
      </c>
    </row>
    <row r="125" spans="1:9" x14ac:dyDescent="0.25">
      <c r="A125">
        <v>124</v>
      </c>
      <c r="D125">
        <v>119.87685</v>
      </c>
      <c r="E125">
        <v>5.3183259999999999</v>
      </c>
      <c r="F125">
        <v>105.01160800000001</v>
      </c>
      <c r="G125">
        <v>8.5449070000000003</v>
      </c>
    </row>
    <row r="126" spans="1:9" x14ac:dyDescent="0.25">
      <c r="A126">
        <v>125</v>
      </c>
      <c r="D126">
        <v>119.857731</v>
      </c>
      <c r="E126">
        <v>5.330438</v>
      </c>
      <c r="F126">
        <v>104.849659</v>
      </c>
      <c r="G126">
        <v>8.4691369999999999</v>
      </c>
    </row>
    <row r="127" spans="1:9" x14ac:dyDescent="0.25">
      <c r="A127">
        <v>126</v>
      </c>
      <c r="D127">
        <v>119.88654</v>
      </c>
      <c r="E127">
        <v>5.3379640000000004</v>
      </c>
    </row>
    <row r="128" spans="1:9" x14ac:dyDescent="0.25">
      <c r="A128">
        <v>127</v>
      </c>
      <c r="D128">
        <v>119.80072100000001</v>
      </c>
      <c r="E128">
        <v>5.3301290000000003</v>
      </c>
    </row>
    <row r="129" spans="1:9" x14ac:dyDescent="0.25">
      <c r="A129">
        <v>128</v>
      </c>
      <c r="D129">
        <v>119.88654</v>
      </c>
      <c r="E129">
        <v>5.33683</v>
      </c>
    </row>
    <row r="130" spans="1:9" x14ac:dyDescent="0.25">
      <c r="A130">
        <v>129</v>
      </c>
      <c r="D130">
        <v>119.90787900000001</v>
      </c>
      <c r="E130">
        <v>5.3808990000000003</v>
      </c>
    </row>
    <row r="131" spans="1:9" x14ac:dyDescent="0.25">
      <c r="A131">
        <v>130</v>
      </c>
      <c r="D131">
        <v>119.99921800000001</v>
      </c>
      <c r="E131">
        <v>5.3270879999999998</v>
      </c>
    </row>
    <row r="132" spans="1:9" x14ac:dyDescent="0.25">
      <c r="A132">
        <v>131</v>
      </c>
      <c r="B132">
        <v>127.037041</v>
      </c>
      <c r="C132">
        <v>6.7234569999999998</v>
      </c>
      <c r="D132">
        <v>119.894993</v>
      </c>
      <c r="E132">
        <v>5.3321909999999999</v>
      </c>
    </row>
    <row r="133" spans="1:9" x14ac:dyDescent="0.25">
      <c r="A133">
        <v>132</v>
      </c>
      <c r="B133">
        <v>127.076672</v>
      </c>
      <c r="C133">
        <v>6.7149520000000003</v>
      </c>
      <c r="D133">
        <v>119.894993</v>
      </c>
      <c r="E133">
        <v>5.3321909999999999</v>
      </c>
    </row>
    <row r="134" spans="1:9" x14ac:dyDescent="0.25">
      <c r="A134">
        <v>133</v>
      </c>
      <c r="B134">
        <v>127.031678</v>
      </c>
      <c r="C134">
        <v>6.6924279999999996</v>
      </c>
    </row>
    <row r="135" spans="1:9" x14ac:dyDescent="0.25">
      <c r="A135">
        <v>134</v>
      </c>
      <c r="B135">
        <v>127.045231</v>
      </c>
      <c r="C135">
        <v>6.6865519999999998</v>
      </c>
    </row>
    <row r="136" spans="1:9" x14ac:dyDescent="0.25">
      <c r="A136">
        <v>135</v>
      </c>
      <c r="B136">
        <v>127.01296600000001</v>
      </c>
      <c r="C136">
        <v>6.6806760000000001</v>
      </c>
    </row>
    <row r="137" spans="1:9" x14ac:dyDescent="0.25">
      <c r="A137">
        <v>136</v>
      </c>
      <c r="B137">
        <v>127.029049</v>
      </c>
      <c r="C137">
        <v>6.737425</v>
      </c>
    </row>
    <row r="138" spans="1:9" x14ac:dyDescent="0.25">
      <c r="A138">
        <v>137</v>
      </c>
      <c r="B138">
        <v>127.04064600000001</v>
      </c>
      <c r="C138">
        <v>6.7588160000000004</v>
      </c>
    </row>
    <row r="139" spans="1:9" x14ac:dyDescent="0.25">
      <c r="A139">
        <v>138</v>
      </c>
      <c r="B139">
        <v>127.053639</v>
      </c>
      <c r="C139">
        <v>6.6711910000000003</v>
      </c>
      <c r="H139">
        <v>125.03461900000001</v>
      </c>
      <c r="I139">
        <v>4.9780860000000002</v>
      </c>
    </row>
    <row r="140" spans="1:9" x14ac:dyDescent="0.25">
      <c r="A140">
        <v>139</v>
      </c>
      <c r="B140">
        <v>127.128067</v>
      </c>
      <c r="C140">
        <v>6.6804699999999997</v>
      </c>
      <c r="H140">
        <v>125.07740100000001</v>
      </c>
      <c r="I140">
        <v>4.9543759999999999</v>
      </c>
    </row>
    <row r="141" spans="1:9" x14ac:dyDescent="0.25">
      <c r="A141">
        <v>140</v>
      </c>
      <c r="B141">
        <v>127.037041</v>
      </c>
      <c r="C141">
        <v>6.7234569999999998</v>
      </c>
      <c r="F141">
        <v>127.733288</v>
      </c>
      <c r="G141">
        <v>8.0498290000000008</v>
      </c>
      <c r="H141">
        <v>125.06312200000001</v>
      </c>
      <c r="I141">
        <v>5.0020540000000002</v>
      </c>
    </row>
    <row r="142" spans="1:9" x14ac:dyDescent="0.25">
      <c r="A142">
        <v>141</v>
      </c>
      <c r="F142">
        <v>127.733288</v>
      </c>
      <c r="G142">
        <v>8.0498290000000008</v>
      </c>
      <c r="H142">
        <v>125.062966</v>
      </c>
      <c r="I142">
        <v>4.9555100000000003</v>
      </c>
    </row>
    <row r="143" spans="1:9" x14ac:dyDescent="0.25">
      <c r="A143">
        <v>142</v>
      </c>
      <c r="F143">
        <v>127.743134</v>
      </c>
      <c r="G143">
        <v>8.0061719999999994</v>
      </c>
      <c r="H143">
        <v>125.039208</v>
      </c>
      <c r="I143">
        <v>4.943346</v>
      </c>
    </row>
    <row r="144" spans="1:9" x14ac:dyDescent="0.25">
      <c r="A144">
        <v>143</v>
      </c>
      <c r="F144">
        <v>127.737156</v>
      </c>
      <c r="G144">
        <v>8.0306549999999994</v>
      </c>
      <c r="H144">
        <v>125.03209000000001</v>
      </c>
      <c r="I144">
        <v>4.9361810000000004</v>
      </c>
    </row>
    <row r="145" spans="1:9" x14ac:dyDescent="0.25">
      <c r="A145">
        <v>144</v>
      </c>
      <c r="F145">
        <v>127.74148600000001</v>
      </c>
      <c r="G145">
        <v>8.0505510000000005</v>
      </c>
      <c r="H145">
        <v>125.074253</v>
      </c>
      <c r="I145">
        <v>5.0123110000000004</v>
      </c>
    </row>
    <row r="146" spans="1:9" x14ac:dyDescent="0.25">
      <c r="A146">
        <v>145</v>
      </c>
      <c r="F146">
        <v>127.773911</v>
      </c>
      <c r="G146">
        <v>8.0460670000000007</v>
      </c>
      <c r="H146">
        <v>125.042298</v>
      </c>
      <c r="I146">
        <v>5.0424639999999998</v>
      </c>
    </row>
    <row r="147" spans="1:9" x14ac:dyDescent="0.25">
      <c r="A147">
        <v>146</v>
      </c>
      <c r="F147">
        <v>127.787514</v>
      </c>
      <c r="G147">
        <v>8.0507059999999999</v>
      </c>
      <c r="H147">
        <v>125.038639</v>
      </c>
      <c r="I147">
        <v>5.0988530000000001</v>
      </c>
    </row>
    <row r="148" spans="1:9" x14ac:dyDescent="0.25">
      <c r="A148">
        <v>147</v>
      </c>
      <c r="D148">
        <v>150.59530699999999</v>
      </c>
      <c r="E148">
        <v>7.3601020000000004</v>
      </c>
      <c r="F148">
        <v>127.80714800000001</v>
      </c>
      <c r="G148">
        <v>8.0661699999999996</v>
      </c>
      <c r="H148">
        <v>125.03461900000001</v>
      </c>
      <c r="I148">
        <v>4.9780860000000002</v>
      </c>
    </row>
    <row r="149" spans="1:9" x14ac:dyDescent="0.25">
      <c r="A149">
        <v>148</v>
      </c>
      <c r="D149">
        <v>150.59530699999999</v>
      </c>
      <c r="E149">
        <v>7.3601020000000004</v>
      </c>
      <c r="F149">
        <v>127.78462300000001</v>
      </c>
      <c r="G149">
        <v>8.0746219999999997</v>
      </c>
    </row>
    <row r="150" spans="1:9" x14ac:dyDescent="0.25">
      <c r="A150">
        <v>149</v>
      </c>
      <c r="D150">
        <v>150.59530699999999</v>
      </c>
      <c r="E150">
        <v>7.3601020000000004</v>
      </c>
      <c r="F150">
        <v>127.78957800000001</v>
      </c>
      <c r="G150">
        <v>8.0765809999999991</v>
      </c>
    </row>
    <row r="151" spans="1:9" x14ac:dyDescent="0.25">
      <c r="A151">
        <v>150</v>
      </c>
      <c r="D151">
        <v>150.59530699999999</v>
      </c>
      <c r="E151">
        <v>7.3601020000000004</v>
      </c>
      <c r="F151">
        <v>127.81823800000001</v>
      </c>
      <c r="G151">
        <v>8.0557060000000007</v>
      </c>
    </row>
    <row r="152" spans="1:9" x14ac:dyDescent="0.25">
      <c r="A152">
        <v>151</v>
      </c>
      <c r="D152">
        <v>150.59530699999999</v>
      </c>
      <c r="E152">
        <v>7.3601020000000004</v>
      </c>
      <c r="F152">
        <v>127.733288</v>
      </c>
      <c r="G152">
        <v>8.0498290000000008</v>
      </c>
    </row>
    <row r="153" spans="1:9" x14ac:dyDescent="0.25">
      <c r="A153">
        <v>152</v>
      </c>
      <c r="D153">
        <v>150.59530699999999</v>
      </c>
      <c r="E153">
        <v>7.3601020000000004</v>
      </c>
      <c r="F153">
        <v>127.68689800000001</v>
      </c>
      <c r="G153">
        <v>8.0370469999999994</v>
      </c>
    </row>
    <row r="154" spans="1:9" x14ac:dyDescent="0.25">
      <c r="A154">
        <v>153</v>
      </c>
      <c r="D154">
        <v>150.59530699999999</v>
      </c>
      <c r="E154">
        <v>7.3601020000000004</v>
      </c>
    </row>
    <row r="155" spans="1:9" x14ac:dyDescent="0.25">
      <c r="A155">
        <v>154</v>
      </c>
      <c r="D155">
        <v>150.59530699999999</v>
      </c>
      <c r="E155">
        <v>7.3601020000000004</v>
      </c>
    </row>
    <row r="156" spans="1:9" x14ac:dyDescent="0.25">
      <c r="A156">
        <v>155</v>
      </c>
      <c r="D156">
        <v>150.59530699999999</v>
      </c>
      <c r="E156">
        <v>7.3601020000000004</v>
      </c>
    </row>
    <row r="157" spans="1:9" x14ac:dyDescent="0.25">
      <c r="A157">
        <v>156</v>
      </c>
      <c r="D157">
        <v>150.59530699999999</v>
      </c>
      <c r="E157">
        <v>7.3601020000000004</v>
      </c>
    </row>
    <row r="158" spans="1:9" x14ac:dyDescent="0.25">
      <c r="A158">
        <v>157</v>
      </c>
      <c r="D158">
        <v>150.59530699999999</v>
      </c>
      <c r="E158">
        <v>7.3601020000000004</v>
      </c>
    </row>
    <row r="159" spans="1:9" x14ac:dyDescent="0.25">
      <c r="A159">
        <v>158</v>
      </c>
      <c r="B159">
        <v>155.884592</v>
      </c>
      <c r="C159">
        <v>8.8745399999999997</v>
      </c>
      <c r="D159">
        <v>150.59530699999999</v>
      </c>
      <c r="E159">
        <v>7.3601020000000004</v>
      </c>
    </row>
    <row r="160" spans="1:9" x14ac:dyDescent="0.25">
      <c r="A160">
        <v>159</v>
      </c>
      <c r="B160">
        <v>155.93622499999998</v>
      </c>
      <c r="C160">
        <v>8.8610199999999999</v>
      </c>
    </row>
    <row r="161" spans="1:9" x14ac:dyDescent="0.25">
      <c r="A161">
        <v>160</v>
      </c>
      <c r="B161">
        <v>155.879592</v>
      </c>
      <c r="C161">
        <v>8.860868</v>
      </c>
    </row>
    <row r="162" spans="1:9" x14ac:dyDescent="0.25">
      <c r="A162">
        <v>161</v>
      </c>
      <c r="B162">
        <v>155.93699099999998</v>
      </c>
      <c r="C162">
        <v>8.8651529999999994</v>
      </c>
    </row>
    <row r="163" spans="1:9" x14ac:dyDescent="0.25">
      <c r="A163">
        <v>162</v>
      </c>
      <c r="B163">
        <v>155.942092</v>
      </c>
      <c r="C163">
        <v>8.8942350000000001</v>
      </c>
    </row>
    <row r="164" spans="1:9" x14ac:dyDescent="0.25">
      <c r="A164">
        <v>163</v>
      </c>
      <c r="B164">
        <v>155.855919</v>
      </c>
      <c r="C164">
        <v>8.8781619999999997</v>
      </c>
    </row>
    <row r="165" spans="1:9" x14ac:dyDescent="0.25">
      <c r="A165">
        <v>164</v>
      </c>
      <c r="B165">
        <v>155.88260199999999</v>
      </c>
      <c r="C165">
        <v>8.8923459999999999</v>
      </c>
      <c r="H165">
        <v>152.81693899999999</v>
      </c>
      <c r="I165">
        <v>7.2255609999999999</v>
      </c>
    </row>
    <row r="166" spans="1:9" x14ac:dyDescent="0.25">
      <c r="A166">
        <v>165</v>
      </c>
      <c r="B166">
        <v>155.90525499999998</v>
      </c>
      <c r="C166">
        <v>8.91</v>
      </c>
      <c r="H166">
        <v>152.81693899999999</v>
      </c>
      <c r="I166">
        <v>7.2255609999999999</v>
      </c>
    </row>
    <row r="167" spans="1:9" x14ac:dyDescent="0.25">
      <c r="A167">
        <v>166</v>
      </c>
      <c r="B167">
        <v>155.84836799999999</v>
      </c>
      <c r="C167">
        <v>9.0094899999999996</v>
      </c>
      <c r="H167">
        <v>152.81693899999999</v>
      </c>
      <c r="I167">
        <v>7.2255609999999999</v>
      </c>
    </row>
    <row r="168" spans="1:9" x14ac:dyDescent="0.25">
      <c r="A168">
        <v>167</v>
      </c>
      <c r="B168">
        <v>155.884592</v>
      </c>
      <c r="C168">
        <v>8.8745399999999997</v>
      </c>
      <c r="F168">
        <v>155.42566399999998</v>
      </c>
      <c r="G168">
        <v>9.8159179999999999</v>
      </c>
      <c r="H168">
        <v>152.81693899999999</v>
      </c>
      <c r="I168">
        <v>7.2255609999999999</v>
      </c>
    </row>
    <row r="169" spans="1:9" x14ac:dyDescent="0.25">
      <c r="A169">
        <v>168</v>
      </c>
      <c r="F169">
        <v>155.44495000000001</v>
      </c>
      <c r="G169">
        <v>9.8291330000000006</v>
      </c>
      <c r="H169">
        <v>152.81693899999999</v>
      </c>
      <c r="I169">
        <v>7.2255609999999999</v>
      </c>
    </row>
    <row r="170" spans="1:9" x14ac:dyDescent="0.25">
      <c r="A170">
        <v>169</v>
      </c>
      <c r="F170">
        <v>155.466837</v>
      </c>
      <c r="G170">
        <v>9.8548469999999995</v>
      </c>
      <c r="H170">
        <v>152.81693899999999</v>
      </c>
      <c r="I170">
        <v>7.2255609999999999</v>
      </c>
    </row>
    <row r="171" spans="1:9" x14ac:dyDescent="0.25">
      <c r="A171">
        <v>170</v>
      </c>
      <c r="F171">
        <v>155.44683699999999</v>
      </c>
      <c r="G171">
        <v>9.8742350000000005</v>
      </c>
      <c r="H171">
        <v>152.81693899999999</v>
      </c>
      <c r="I171">
        <v>7.2255609999999999</v>
      </c>
    </row>
    <row r="172" spans="1:9" x14ac:dyDescent="0.25">
      <c r="A172">
        <v>171</v>
      </c>
      <c r="F172">
        <v>155.429644</v>
      </c>
      <c r="G172">
        <v>9.8890820000000001</v>
      </c>
      <c r="H172">
        <v>152.81693899999999</v>
      </c>
      <c r="I172">
        <v>7.2255609999999999</v>
      </c>
    </row>
    <row r="173" spans="1:9" x14ac:dyDescent="0.25">
      <c r="A173">
        <v>172</v>
      </c>
      <c r="F173">
        <v>155.414593</v>
      </c>
      <c r="G173">
        <v>9.8469899999999999</v>
      </c>
      <c r="H173">
        <v>152.81693899999999</v>
      </c>
      <c r="I173">
        <v>7.2255609999999999</v>
      </c>
    </row>
    <row r="174" spans="1:9" x14ac:dyDescent="0.25">
      <c r="A174">
        <v>173</v>
      </c>
      <c r="F174">
        <v>155.350256</v>
      </c>
      <c r="G174">
        <v>9.8858160000000002</v>
      </c>
      <c r="H174">
        <v>152.81693899999999</v>
      </c>
      <c r="I174">
        <v>7.2255609999999999</v>
      </c>
    </row>
    <row r="175" spans="1:9" x14ac:dyDescent="0.25">
      <c r="A175">
        <v>174</v>
      </c>
      <c r="F175">
        <v>155.353623</v>
      </c>
      <c r="G175">
        <v>9.8975519999999992</v>
      </c>
    </row>
    <row r="176" spans="1:9" x14ac:dyDescent="0.25">
      <c r="A176">
        <v>175</v>
      </c>
      <c r="F176">
        <v>155.33198999999999</v>
      </c>
      <c r="G176">
        <v>9.9876020000000008</v>
      </c>
    </row>
    <row r="177" spans="1:7" x14ac:dyDescent="0.25">
      <c r="A177">
        <v>176</v>
      </c>
      <c r="F177">
        <v>155.42566399999998</v>
      </c>
      <c r="G177">
        <v>9.8159179999999999</v>
      </c>
    </row>
    <row r="178" spans="1:7" x14ac:dyDescent="0.25">
      <c r="A178">
        <v>177</v>
      </c>
      <c r="F178">
        <v>155.42566399999998</v>
      </c>
      <c r="G178">
        <v>9.8159179999999999</v>
      </c>
    </row>
    <row r="179" spans="1:7" x14ac:dyDescent="0.25">
      <c r="A179">
        <v>178</v>
      </c>
    </row>
    <row r="180" spans="1:7" x14ac:dyDescent="0.25">
      <c r="A180">
        <v>179</v>
      </c>
    </row>
    <row r="181" spans="1:7" x14ac:dyDescent="0.25">
      <c r="A181">
        <v>180</v>
      </c>
      <c r="D181">
        <v>170.80204099999997</v>
      </c>
      <c r="E181">
        <v>7.4100510000000002</v>
      </c>
    </row>
    <row r="182" spans="1:7" x14ac:dyDescent="0.25">
      <c r="A182">
        <v>181</v>
      </c>
      <c r="D182">
        <v>170.838571</v>
      </c>
      <c r="E182">
        <v>7.4142859999999997</v>
      </c>
    </row>
    <row r="183" spans="1:7" x14ac:dyDescent="0.25">
      <c r="A183">
        <v>182</v>
      </c>
      <c r="D183">
        <v>170.81836799999999</v>
      </c>
      <c r="E183">
        <v>7.4056629999999997</v>
      </c>
    </row>
    <row r="184" spans="1:7" x14ac:dyDescent="0.25">
      <c r="A184">
        <v>183</v>
      </c>
      <c r="D184">
        <v>170.82892899999999</v>
      </c>
      <c r="E184">
        <v>7.4292350000000003</v>
      </c>
    </row>
    <row r="185" spans="1:7" x14ac:dyDescent="0.25">
      <c r="A185">
        <v>184</v>
      </c>
      <c r="B185">
        <v>176.76602299999999</v>
      </c>
      <c r="C185">
        <v>8.8919379999999997</v>
      </c>
      <c r="D185">
        <v>170.90617499999999</v>
      </c>
      <c r="E185">
        <v>7.4873979999999998</v>
      </c>
    </row>
    <row r="186" spans="1:7" x14ac:dyDescent="0.25">
      <c r="A186">
        <v>185</v>
      </c>
      <c r="B186">
        <v>176.799184</v>
      </c>
      <c r="C186">
        <v>8.8931629999999995</v>
      </c>
      <c r="D186">
        <v>170.924848</v>
      </c>
      <c r="E186">
        <v>7.4747450000000004</v>
      </c>
    </row>
    <row r="187" spans="1:7" x14ac:dyDescent="0.25">
      <c r="A187">
        <v>186</v>
      </c>
      <c r="B187">
        <v>176.78025700000001</v>
      </c>
      <c r="C187">
        <v>8.8675510000000006</v>
      </c>
      <c r="D187">
        <v>170.991277</v>
      </c>
      <c r="E187">
        <v>7.499949</v>
      </c>
    </row>
    <row r="188" spans="1:7" x14ac:dyDescent="0.25">
      <c r="A188">
        <v>187</v>
      </c>
      <c r="B188">
        <v>176.788625</v>
      </c>
      <c r="C188">
        <v>8.8640310000000007</v>
      </c>
      <c r="D188">
        <v>170.80204099999997</v>
      </c>
      <c r="E188">
        <v>7.4100510000000002</v>
      </c>
    </row>
    <row r="189" spans="1:7" x14ac:dyDescent="0.25">
      <c r="A189">
        <v>188</v>
      </c>
      <c r="B189">
        <v>176.78265499999998</v>
      </c>
      <c r="C189">
        <v>8.8598990000000004</v>
      </c>
    </row>
    <row r="190" spans="1:7" x14ac:dyDescent="0.25">
      <c r="A190">
        <v>189</v>
      </c>
      <c r="B190">
        <v>176.769746</v>
      </c>
      <c r="C190">
        <v>8.8879079999999995</v>
      </c>
    </row>
    <row r="191" spans="1:7" x14ac:dyDescent="0.25">
      <c r="A191">
        <v>190</v>
      </c>
      <c r="B191">
        <v>176.76729699999999</v>
      </c>
      <c r="C191">
        <v>8.9007140000000007</v>
      </c>
    </row>
    <row r="192" spans="1:7" x14ac:dyDescent="0.25">
      <c r="A192">
        <v>191</v>
      </c>
      <c r="B192">
        <v>176.846633</v>
      </c>
      <c r="C192">
        <v>8.8880099999999995</v>
      </c>
    </row>
    <row r="193" spans="1:9" x14ac:dyDescent="0.25">
      <c r="A193">
        <v>192</v>
      </c>
      <c r="B193">
        <v>176.80663199999998</v>
      </c>
      <c r="C193">
        <v>8.9639799999999994</v>
      </c>
    </row>
    <row r="194" spans="1:9" x14ac:dyDescent="0.25">
      <c r="A194">
        <v>193</v>
      </c>
      <c r="B194">
        <v>176.76602299999999</v>
      </c>
      <c r="C194">
        <v>8.8919379999999997</v>
      </c>
      <c r="F194">
        <v>176.507859</v>
      </c>
      <c r="G194">
        <v>9.3500510000000006</v>
      </c>
      <c r="H194">
        <v>176.20607100000001</v>
      </c>
      <c r="I194">
        <v>6.5376010000000004</v>
      </c>
    </row>
    <row r="195" spans="1:9" x14ac:dyDescent="0.25">
      <c r="A195">
        <v>194</v>
      </c>
      <c r="F195">
        <v>176.51729899999998</v>
      </c>
      <c r="G195">
        <v>9.369745</v>
      </c>
      <c r="H195">
        <v>176.184541</v>
      </c>
      <c r="I195">
        <v>6.4930099999999999</v>
      </c>
    </row>
    <row r="196" spans="1:9" x14ac:dyDescent="0.25">
      <c r="A196">
        <v>195</v>
      </c>
      <c r="F196">
        <v>176.545051</v>
      </c>
      <c r="G196">
        <v>9.3759180000000004</v>
      </c>
      <c r="H196">
        <v>176.19051099999999</v>
      </c>
      <c r="I196">
        <v>6.5275509999999999</v>
      </c>
    </row>
    <row r="197" spans="1:9" x14ac:dyDescent="0.25">
      <c r="A197">
        <v>196</v>
      </c>
      <c r="F197">
        <v>176.538726</v>
      </c>
      <c r="G197">
        <v>9.3662749999999999</v>
      </c>
      <c r="H197">
        <v>176.21224699999999</v>
      </c>
      <c r="I197">
        <v>6.4971430000000003</v>
      </c>
    </row>
    <row r="198" spans="1:9" x14ac:dyDescent="0.25">
      <c r="A198">
        <v>197</v>
      </c>
      <c r="F198">
        <v>176.541326</v>
      </c>
      <c r="G198">
        <v>9.3898469999999996</v>
      </c>
      <c r="H198">
        <v>176.246532</v>
      </c>
      <c r="I198">
        <v>6.520867</v>
      </c>
    </row>
    <row r="199" spans="1:9" x14ac:dyDescent="0.25">
      <c r="A199">
        <v>198</v>
      </c>
      <c r="F199">
        <v>176.58096999999998</v>
      </c>
      <c r="G199">
        <v>9.4000509999999995</v>
      </c>
      <c r="H199">
        <v>176.22734700000001</v>
      </c>
      <c r="I199">
        <v>6.5533669999999997</v>
      </c>
    </row>
    <row r="200" spans="1:9" x14ac:dyDescent="0.25">
      <c r="A200">
        <v>199</v>
      </c>
      <c r="F200">
        <v>176.55525499999999</v>
      </c>
      <c r="G200">
        <v>9.4121430000000004</v>
      </c>
      <c r="H200">
        <v>176.16821399999998</v>
      </c>
      <c r="I200">
        <v>6.5061220000000004</v>
      </c>
    </row>
    <row r="201" spans="1:9" x14ac:dyDescent="0.25">
      <c r="A201">
        <v>200</v>
      </c>
      <c r="F201">
        <v>176.48897799999997</v>
      </c>
      <c r="G201">
        <v>9.4061219999999999</v>
      </c>
      <c r="H201">
        <v>176.18413299999997</v>
      </c>
      <c r="I201">
        <v>6.49</v>
      </c>
    </row>
    <row r="202" spans="1:9" x14ac:dyDescent="0.25">
      <c r="A202">
        <v>201</v>
      </c>
      <c r="F202">
        <v>176.52346899999998</v>
      </c>
      <c r="G202">
        <v>9.3832649999999997</v>
      </c>
      <c r="H202">
        <v>176.20607100000001</v>
      </c>
      <c r="I202">
        <v>6.5376010000000004</v>
      </c>
    </row>
    <row r="203" spans="1:9" x14ac:dyDescent="0.25">
      <c r="A203">
        <v>202</v>
      </c>
      <c r="F203">
        <v>176.507859</v>
      </c>
      <c r="G203">
        <v>9.3500510000000006</v>
      </c>
      <c r="H203">
        <v>176.20607100000001</v>
      </c>
      <c r="I203">
        <v>6.5376010000000004</v>
      </c>
    </row>
    <row r="204" spans="1:9" x14ac:dyDescent="0.25">
      <c r="A204">
        <v>203</v>
      </c>
    </row>
    <row r="205" spans="1:9" x14ac:dyDescent="0.25">
      <c r="A205">
        <v>204</v>
      </c>
    </row>
    <row r="206" spans="1:9" x14ac:dyDescent="0.25">
      <c r="A206">
        <v>205</v>
      </c>
      <c r="D206">
        <v>197.75474499999999</v>
      </c>
      <c r="E206">
        <v>5.265409</v>
      </c>
    </row>
    <row r="207" spans="1:9" x14ac:dyDescent="0.25">
      <c r="A207">
        <v>206</v>
      </c>
      <c r="D207">
        <v>197.80005199999999</v>
      </c>
      <c r="E207">
        <v>5.2719899999999997</v>
      </c>
    </row>
    <row r="208" spans="1:9" x14ac:dyDescent="0.25">
      <c r="A208">
        <v>207</v>
      </c>
      <c r="D208">
        <v>197.759387</v>
      </c>
      <c r="E208">
        <v>5.258572</v>
      </c>
    </row>
    <row r="209" spans="1:9" x14ac:dyDescent="0.25">
      <c r="A209">
        <v>208</v>
      </c>
      <c r="D209">
        <v>197.760459</v>
      </c>
      <c r="E209">
        <v>5.2381120000000001</v>
      </c>
    </row>
    <row r="210" spans="1:9" x14ac:dyDescent="0.25">
      <c r="A210">
        <v>209</v>
      </c>
      <c r="D210">
        <v>197.79954099999998</v>
      </c>
      <c r="E210">
        <v>5.2787750000000004</v>
      </c>
    </row>
    <row r="211" spans="1:9" x14ac:dyDescent="0.25">
      <c r="A211">
        <v>210</v>
      </c>
      <c r="D211">
        <v>197.83178599999999</v>
      </c>
      <c r="E211">
        <v>5.2344390000000001</v>
      </c>
    </row>
    <row r="212" spans="1:9" x14ac:dyDescent="0.25">
      <c r="A212">
        <v>211</v>
      </c>
      <c r="B212">
        <v>203.65137799999999</v>
      </c>
      <c r="C212">
        <v>6.824643</v>
      </c>
      <c r="D212">
        <v>197.80015499999999</v>
      </c>
      <c r="E212">
        <v>5.258419</v>
      </c>
    </row>
    <row r="213" spans="1:9" x14ac:dyDescent="0.25">
      <c r="A213">
        <v>212</v>
      </c>
      <c r="B213">
        <v>203.66689199999999</v>
      </c>
      <c r="C213">
        <v>6.8078060000000002</v>
      </c>
      <c r="D213">
        <v>197.778728</v>
      </c>
      <c r="E213">
        <v>5.2539280000000002</v>
      </c>
    </row>
    <row r="214" spans="1:9" x14ac:dyDescent="0.25">
      <c r="A214">
        <v>213</v>
      </c>
      <c r="B214">
        <v>203.65944199999998</v>
      </c>
      <c r="C214">
        <v>6.8216840000000003</v>
      </c>
      <c r="D214">
        <v>197.75474499999999</v>
      </c>
      <c r="E214">
        <v>5.265409</v>
      </c>
    </row>
    <row r="215" spans="1:9" x14ac:dyDescent="0.25">
      <c r="A215">
        <v>214</v>
      </c>
      <c r="B215">
        <v>203.621375</v>
      </c>
      <c r="C215">
        <v>6.8478060000000003</v>
      </c>
    </row>
    <row r="216" spans="1:9" x14ac:dyDescent="0.25">
      <c r="A216">
        <v>215</v>
      </c>
      <c r="B216">
        <v>203.63291099999998</v>
      </c>
      <c r="C216">
        <v>6.84903</v>
      </c>
    </row>
    <row r="217" spans="1:9" x14ac:dyDescent="0.25">
      <c r="A217">
        <v>216</v>
      </c>
      <c r="B217">
        <v>203.65000099999997</v>
      </c>
      <c r="C217">
        <v>6.833418</v>
      </c>
    </row>
    <row r="218" spans="1:9" x14ac:dyDescent="0.25">
      <c r="A218">
        <v>217</v>
      </c>
      <c r="B218">
        <v>203.62893199999999</v>
      </c>
      <c r="C218">
        <v>6.9335709999999997</v>
      </c>
    </row>
    <row r="219" spans="1:9" x14ac:dyDescent="0.25">
      <c r="A219">
        <v>218</v>
      </c>
      <c r="B219">
        <v>203.65137799999999</v>
      </c>
      <c r="C219">
        <v>6.824643</v>
      </c>
      <c r="H219">
        <v>203.17305999999999</v>
      </c>
      <c r="I219">
        <v>4.3413779999999997</v>
      </c>
    </row>
    <row r="220" spans="1:9" x14ac:dyDescent="0.25">
      <c r="A220">
        <v>219</v>
      </c>
      <c r="B220">
        <v>203.65137799999999</v>
      </c>
      <c r="C220">
        <v>6.824643</v>
      </c>
      <c r="F220">
        <v>203.784595</v>
      </c>
      <c r="G220">
        <v>7.5323469999999997</v>
      </c>
      <c r="H220">
        <v>203.171683</v>
      </c>
      <c r="I220">
        <v>4.2642860000000002</v>
      </c>
    </row>
    <row r="221" spans="1:9" x14ac:dyDescent="0.25">
      <c r="A221">
        <v>220</v>
      </c>
      <c r="F221">
        <v>203.80985199999998</v>
      </c>
      <c r="G221">
        <v>7.5115819999999998</v>
      </c>
      <c r="H221">
        <v>203.16418399999998</v>
      </c>
      <c r="I221">
        <v>4.2909689999999996</v>
      </c>
    </row>
    <row r="222" spans="1:9" x14ac:dyDescent="0.25">
      <c r="A222">
        <v>221</v>
      </c>
      <c r="F222">
        <v>203.78775300000001</v>
      </c>
      <c r="G222">
        <v>7.5231630000000003</v>
      </c>
      <c r="H222">
        <v>203.11453899999998</v>
      </c>
      <c r="I222">
        <v>4.2797450000000001</v>
      </c>
    </row>
    <row r="223" spans="1:9" x14ac:dyDescent="0.25">
      <c r="A223">
        <v>222</v>
      </c>
      <c r="F223">
        <v>203.802707</v>
      </c>
      <c r="G223">
        <v>7.5505100000000001</v>
      </c>
      <c r="H223">
        <v>203.121173</v>
      </c>
      <c r="I223">
        <v>4.3096430000000003</v>
      </c>
    </row>
    <row r="224" spans="1:9" x14ac:dyDescent="0.25">
      <c r="A224">
        <v>223</v>
      </c>
      <c r="F224">
        <v>203.812701</v>
      </c>
      <c r="G224">
        <v>7.5308669999999998</v>
      </c>
      <c r="H224">
        <v>203.11382599999999</v>
      </c>
      <c r="I224">
        <v>4.3051019999999998</v>
      </c>
    </row>
    <row r="225" spans="1:9" x14ac:dyDescent="0.25">
      <c r="A225">
        <v>224</v>
      </c>
      <c r="F225">
        <v>203.819335</v>
      </c>
      <c r="G225">
        <v>7.5168369999999998</v>
      </c>
      <c r="H225">
        <v>203.16953899999999</v>
      </c>
      <c r="I225">
        <v>4.2733670000000004</v>
      </c>
    </row>
    <row r="226" spans="1:9" x14ac:dyDescent="0.25">
      <c r="A226">
        <v>225</v>
      </c>
      <c r="F226">
        <v>203.82346999999999</v>
      </c>
      <c r="G226">
        <v>7.5214800000000004</v>
      </c>
      <c r="H226">
        <v>203.18183399999998</v>
      </c>
      <c r="I226">
        <v>4.2648979999999996</v>
      </c>
    </row>
    <row r="227" spans="1:9" x14ac:dyDescent="0.25">
      <c r="A227">
        <v>226</v>
      </c>
      <c r="F227">
        <v>203.853622</v>
      </c>
      <c r="G227">
        <v>7.5116319999999996</v>
      </c>
      <c r="H227">
        <v>203.14239799999999</v>
      </c>
      <c r="I227">
        <v>4.2753569999999996</v>
      </c>
    </row>
    <row r="228" spans="1:9" x14ac:dyDescent="0.25">
      <c r="A228">
        <v>227</v>
      </c>
      <c r="F228">
        <v>203.821631</v>
      </c>
      <c r="G228">
        <v>7.5116839999999998</v>
      </c>
      <c r="H228">
        <v>203.17305999999999</v>
      </c>
      <c r="I228">
        <v>4.3413779999999997</v>
      </c>
    </row>
    <row r="229" spans="1:9" x14ac:dyDescent="0.25">
      <c r="A229">
        <v>228</v>
      </c>
      <c r="D229">
        <v>219.519238</v>
      </c>
      <c r="E229">
        <v>4.5992600000000001</v>
      </c>
      <c r="F229">
        <v>203.784595</v>
      </c>
      <c r="G229">
        <v>7.5323469999999997</v>
      </c>
    </row>
    <row r="230" spans="1:9" x14ac:dyDescent="0.25">
      <c r="A230">
        <v>229</v>
      </c>
      <c r="D230">
        <v>219.480502</v>
      </c>
      <c r="E230">
        <v>4.5826450000000003</v>
      </c>
    </row>
    <row r="231" spans="1:9" x14ac:dyDescent="0.25">
      <c r="A231">
        <v>230</v>
      </c>
      <c r="D231">
        <v>219.486209</v>
      </c>
      <c r="E231">
        <v>4.613855</v>
      </c>
    </row>
    <row r="232" spans="1:9" x14ac:dyDescent="0.25">
      <c r="A232">
        <v>231</v>
      </c>
      <c r="D232">
        <v>219.52706499999999</v>
      </c>
      <c r="E232">
        <v>4.6217839999999999</v>
      </c>
    </row>
    <row r="233" spans="1:9" x14ac:dyDescent="0.25">
      <c r="A233">
        <v>232</v>
      </c>
      <c r="D233">
        <v>219.53055000000001</v>
      </c>
      <c r="E233">
        <v>4.6370870000000002</v>
      </c>
    </row>
    <row r="234" spans="1:9" x14ac:dyDescent="0.25">
      <c r="A234">
        <v>233</v>
      </c>
      <c r="D234">
        <v>219.54857899999999</v>
      </c>
      <c r="E234">
        <v>4.6119370000000002</v>
      </c>
    </row>
    <row r="235" spans="1:9" x14ac:dyDescent="0.25">
      <c r="A235">
        <v>234</v>
      </c>
      <c r="D235">
        <v>219.566811</v>
      </c>
      <c r="E235">
        <v>4.614058</v>
      </c>
    </row>
    <row r="236" spans="1:9" x14ac:dyDescent="0.25">
      <c r="A236">
        <v>235</v>
      </c>
      <c r="D236">
        <v>219.57640699999999</v>
      </c>
      <c r="E236">
        <v>4.5925940000000001</v>
      </c>
    </row>
    <row r="237" spans="1:9" x14ac:dyDescent="0.25">
      <c r="A237">
        <v>236</v>
      </c>
      <c r="B237">
        <v>226.57832099999999</v>
      </c>
      <c r="C237">
        <v>6.3263939999999996</v>
      </c>
      <c r="D237">
        <v>219.519238</v>
      </c>
      <c r="E237">
        <v>4.5992600000000001</v>
      </c>
    </row>
    <row r="238" spans="1:9" x14ac:dyDescent="0.25">
      <c r="A238">
        <v>237</v>
      </c>
      <c r="B238">
        <v>226.538071</v>
      </c>
      <c r="C238">
        <v>6.3029609999999998</v>
      </c>
      <c r="D238">
        <v>219.506056</v>
      </c>
      <c r="E238">
        <v>4.6181479999999997</v>
      </c>
    </row>
    <row r="239" spans="1:9" x14ac:dyDescent="0.25">
      <c r="A239">
        <v>238</v>
      </c>
      <c r="B239">
        <v>226.53327300000001</v>
      </c>
      <c r="C239">
        <v>6.3134160000000001</v>
      </c>
    </row>
    <row r="240" spans="1:9" x14ac:dyDescent="0.25">
      <c r="A240">
        <v>239</v>
      </c>
      <c r="B240">
        <v>226.56317100000001</v>
      </c>
      <c r="C240">
        <v>6.3374540000000001</v>
      </c>
    </row>
    <row r="241" spans="1:9" x14ac:dyDescent="0.25">
      <c r="A241">
        <v>240</v>
      </c>
      <c r="B241">
        <v>226.50322399999999</v>
      </c>
      <c r="C241">
        <v>6.3577570000000003</v>
      </c>
    </row>
    <row r="242" spans="1:9" x14ac:dyDescent="0.25">
      <c r="A242">
        <v>241</v>
      </c>
      <c r="B242">
        <v>226.544636</v>
      </c>
      <c r="C242">
        <v>6.3691190000000004</v>
      </c>
    </row>
    <row r="243" spans="1:9" x14ac:dyDescent="0.25">
      <c r="A243">
        <v>242</v>
      </c>
      <c r="B243">
        <v>226.56610000000001</v>
      </c>
      <c r="C243">
        <v>6.33195</v>
      </c>
      <c r="H243">
        <v>224.56822199999999</v>
      </c>
      <c r="I243">
        <v>4.1907459999999999</v>
      </c>
    </row>
    <row r="244" spans="1:9" x14ac:dyDescent="0.25">
      <c r="A244">
        <v>243</v>
      </c>
      <c r="B244">
        <v>226.51842500000001</v>
      </c>
      <c r="C244">
        <v>6.4239649999999999</v>
      </c>
      <c r="H244">
        <v>224.46272199999999</v>
      </c>
      <c r="I244">
        <v>4.2763479999999996</v>
      </c>
    </row>
    <row r="245" spans="1:9" x14ac:dyDescent="0.25">
      <c r="A245">
        <v>244</v>
      </c>
      <c r="B245">
        <v>226.57832099999999</v>
      </c>
      <c r="C245">
        <v>6.3263939999999996</v>
      </c>
      <c r="F245">
        <v>227.14096900000001</v>
      </c>
      <c r="G245">
        <v>7.5362819999999999</v>
      </c>
      <c r="H245">
        <v>224.513982</v>
      </c>
      <c r="I245">
        <v>4.2089270000000001</v>
      </c>
    </row>
    <row r="246" spans="1:9" x14ac:dyDescent="0.25">
      <c r="A246">
        <v>245</v>
      </c>
      <c r="F246">
        <v>227.14096900000001</v>
      </c>
      <c r="G246">
        <v>7.5362819999999999</v>
      </c>
      <c r="H246">
        <v>224.55524299999999</v>
      </c>
      <c r="I246">
        <v>4.2094820000000004</v>
      </c>
    </row>
    <row r="247" spans="1:9" x14ac:dyDescent="0.25">
      <c r="A247">
        <v>246</v>
      </c>
      <c r="F247">
        <v>227.12758600000001</v>
      </c>
      <c r="G247">
        <v>7.5541090000000004</v>
      </c>
      <c r="H247">
        <v>224.54236499999999</v>
      </c>
      <c r="I247">
        <v>4.2402379999999997</v>
      </c>
    </row>
    <row r="248" spans="1:9" x14ac:dyDescent="0.25">
      <c r="A248">
        <v>247</v>
      </c>
      <c r="F248">
        <v>227.12379799999999</v>
      </c>
      <c r="G248">
        <v>7.5373429999999999</v>
      </c>
      <c r="H248">
        <v>224.54332400000001</v>
      </c>
      <c r="I248">
        <v>4.1943320000000002</v>
      </c>
    </row>
    <row r="249" spans="1:9" x14ac:dyDescent="0.25">
      <c r="A249">
        <v>248</v>
      </c>
      <c r="F249">
        <v>227.14334400000001</v>
      </c>
      <c r="G249">
        <v>7.5916329999999999</v>
      </c>
      <c r="H249">
        <v>224.541506</v>
      </c>
      <c r="I249">
        <v>4.1975129999999998</v>
      </c>
    </row>
    <row r="250" spans="1:9" x14ac:dyDescent="0.25">
      <c r="A250">
        <v>249</v>
      </c>
      <c r="F250">
        <v>227.13006200000001</v>
      </c>
      <c r="G250">
        <v>7.598198</v>
      </c>
      <c r="H250">
        <v>224.572667</v>
      </c>
      <c r="I250">
        <v>4.2053409999999998</v>
      </c>
    </row>
    <row r="251" spans="1:9" x14ac:dyDescent="0.25">
      <c r="A251">
        <v>250</v>
      </c>
      <c r="D251">
        <v>241.464429</v>
      </c>
      <c r="E251">
        <v>5.137162</v>
      </c>
      <c r="F251">
        <v>227.11738600000001</v>
      </c>
      <c r="G251">
        <v>7.5871880000000003</v>
      </c>
      <c r="H251">
        <v>224.556455</v>
      </c>
      <c r="I251">
        <v>4.1807970000000001</v>
      </c>
    </row>
    <row r="252" spans="1:9" x14ac:dyDescent="0.25">
      <c r="A252">
        <v>251</v>
      </c>
      <c r="D252">
        <v>241.394082</v>
      </c>
      <c r="E252">
        <v>5.1488290000000001</v>
      </c>
      <c r="F252">
        <v>227.07602399999999</v>
      </c>
      <c r="G252">
        <v>7.6149649999999998</v>
      </c>
      <c r="H252">
        <v>224.56822199999999</v>
      </c>
      <c r="I252">
        <v>4.1907459999999999</v>
      </c>
    </row>
    <row r="253" spans="1:9" x14ac:dyDescent="0.25">
      <c r="A253">
        <v>252</v>
      </c>
      <c r="D253">
        <v>241.408827</v>
      </c>
      <c r="E253">
        <v>5.1540800000000004</v>
      </c>
      <c r="F253">
        <v>227.06137699999999</v>
      </c>
      <c r="G253">
        <v>7.5923400000000001</v>
      </c>
      <c r="H253">
        <v>224.56822199999999</v>
      </c>
      <c r="I253">
        <v>4.1907459999999999</v>
      </c>
    </row>
    <row r="254" spans="1:9" x14ac:dyDescent="0.25">
      <c r="A254">
        <v>253</v>
      </c>
      <c r="D254">
        <v>241.37574799999999</v>
      </c>
      <c r="E254">
        <v>5.1427680000000002</v>
      </c>
      <c r="F254">
        <v>227.03971300000001</v>
      </c>
      <c r="G254">
        <v>7.5849159999999998</v>
      </c>
    </row>
    <row r="255" spans="1:9" x14ac:dyDescent="0.25">
      <c r="A255">
        <v>254</v>
      </c>
      <c r="D255">
        <v>241.39468600000001</v>
      </c>
      <c r="E255">
        <v>5.1693829999999998</v>
      </c>
      <c r="F255">
        <v>227.14096900000001</v>
      </c>
      <c r="G255">
        <v>7.5362819999999999</v>
      </c>
    </row>
    <row r="256" spans="1:9" x14ac:dyDescent="0.25">
      <c r="A256">
        <v>255</v>
      </c>
      <c r="D256">
        <v>241.39362599999998</v>
      </c>
      <c r="E256">
        <v>5.1567069999999999</v>
      </c>
      <c r="F256">
        <v>227.14096900000001</v>
      </c>
      <c r="G256">
        <v>7.5362819999999999</v>
      </c>
    </row>
    <row r="257" spans="1:9" x14ac:dyDescent="0.25">
      <c r="A257">
        <v>256</v>
      </c>
      <c r="D257">
        <v>241.360951</v>
      </c>
      <c r="E257">
        <v>5.1489799999999999</v>
      </c>
      <c r="F257">
        <v>227.14096900000001</v>
      </c>
      <c r="G257">
        <v>7.5362819999999999</v>
      </c>
    </row>
    <row r="258" spans="1:9" x14ac:dyDescent="0.25">
      <c r="A258">
        <v>257</v>
      </c>
      <c r="D258">
        <v>241.38766699999999</v>
      </c>
      <c r="E258">
        <v>5.1583730000000001</v>
      </c>
    </row>
    <row r="259" spans="1:9" x14ac:dyDescent="0.25">
      <c r="A259">
        <v>258</v>
      </c>
      <c r="D259">
        <v>241.42069499999999</v>
      </c>
      <c r="E259">
        <v>5.169181</v>
      </c>
    </row>
    <row r="260" spans="1:9" x14ac:dyDescent="0.25">
      <c r="A260">
        <v>259</v>
      </c>
      <c r="D260">
        <v>241.44635099999999</v>
      </c>
      <c r="E260">
        <v>5.1853420000000003</v>
      </c>
    </row>
    <row r="261" spans="1:9" x14ac:dyDescent="0.25">
      <c r="A261">
        <v>260</v>
      </c>
      <c r="D261">
        <v>241.488619</v>
      </c>
      <c r="E261">
        <v>5.1762009999999998</v>
      </c>
    </row>
    <row r="262" spans="1:9" x14ac:dyDescent="0.25">
      <c r="A262">
        <v>261</v>
      </c>
      <c r="B262">
        <v>250.06555800000001</v>
      </c>
      <c r="C262">
        <v>7.1500389999999996</v>
      </c>
      <c r="D262">
        <v>241.51367099999999</v>
      </c>
      <c r="E262">
        <v>5.242915</v>
      </c>
    </row>
    <row r="263" spans="1:9" x14ac:dyDescent="0.25">
      <c r="A263">
        <v>262</v>
      </c>
      <c r="B263">
        <v>250.111918</v>
      </c>
      <c r="C263">
        <v>7.1315559999999998</v>
      </c>
      <c r="D263">
        <v>241.48043899999999</v>
      </c>
      <c r="E263">
        <v>5.1414549999999997</v>
      </c>
    </row>
    <row r="264" spans="1:9" x14ac:dyDescent="0.25">
      <c r="A264">
        <v>263</v>
      </c>
      <c r="B264">
        <v>250.15100699999999</v>
      </c>
      <c r="C264">
        <v>7.1219089999999996</v>
      </c>
    </row>
    <row r="265" spans="1:9" x14ac:dyDescent="0.25">
      <c r="A265">
        <v>264</v>
      </c>
      <c r="B265">
        <v>250.14918799999998</v>
      </c>
      <c r="C265">
        <v>7.1150409999999997</v>
      </c>
    </row>
    <row r="266" spans="1:9" x14ac:dyDescent="0.25">
      <c r="A266">
        <v>265</v>
      </c>
      <c r="B266">
        <v>250.13807600000001</v>
      </c>
      <c r="C266">
        <v>7.1514530000000001</v>
      </c>
    </row>
    <row r="267" spans="1:9" x14ac:dyDescent="0.25">
      <c r="A267">
        <v>266</v>
      </c>
      <c r="B267">
        <v>250.13515000000001</v>
      </c>
      <c r="C267">
        <v>7.1556949999999997</v>
      </c>
      <c r="H267">
        <v>245.456298</v>
      </c>
      <c r="I267">
        <v>4.4483079999999999</v>
      </c>
    </row>
    <row r="268" spans="1:9" x14ac:dyDescent="0.25">
      <c r="A268">
        <v>267</v>
      </c>
      <c r="B268">
        <v>250.129897</v>
      </c>
      <c r="C268">
        <v>7.1633719999999999</v>
      </c>
      <c r="H268">
        <v>245.49781300000001</v>
      </c>
      <c r="I268">
        <v>4.4779030000000004</v>
      </c>
    </row>
    <row r="269" spans="1:9" x14ac:dyDescent="0.25">
      <c r="A269">
        <v>268</v>
      </c>
      <c r="B269">
        <v>250.10348399999998</v>
      </c>
      <c r="C269">
        <v>7.1688770000000002</v>
      </c>
      <c r="H269">
        <v>245.47867099999999</v>
      </c>
      <c r="I269">
        <v>4.5071950000000003</v>
      </c>
    </row>
    <row r="270" spans="1:9" x14ac:dyDescent="0.25">
      <c r="A270">
        <v>269</v>
      </c>
      <c r="B270">
        <v>250.095099</v>
      </c>
      <c r="C270">
        <v>7.1944809999999997</v>
      </c>
      <c r="H270">
        <v>245.47599299999999</v>
      </c>
      <c r="I270">
        <v>4.5020939999999996</v>
      </c>
    </row>
    <row r="271" spans="1:9" x14ac:dyDescent="0.25">
      <c r="A271">
        <v>270</v>
      </c>
      <c r="B271">
        <v>250.06444399999998</v>
      </c>
      <c r="C271">
        <v>7.3131120000000003</v>
      </c>
      <c r="F271">
        <v>249.70491999999999</v>
      </c>
      <c r="G271">
        <v>8.0768599999999999</v>
      </c>
      <c r="H271">
        <v>245.49084300000001</v>
      </c>
      <c r="I271">
        <v>4.4652269999999996</v>
      </c>
    </row>
    <row r="272" spans="1:9" x14ac:dyDescent="0.25">
      <c r="A272">
        <v>271</v>
      </c>
      <c r="B272">
        <v>250.06555800000001</v>
      </c>
      <c r="C272">
        <v>7.1500389999999996</v>
      </c>
      <c r="F272">
        <v>249.70491999999999</v>
      </c>
      <c r="G272">
        <v>8.0768599999999999</v>
      </c>
      <c r="H272">
        <v>245.46402599999999</v>
      </c>
      <c r="I272">
        <v>4.4150270000000003</v>
      </c>
    </row>
    <row r="273" spans="1:9" x14ac:dyDescent="0.25">
      <c r="A273">
        <v>272</v>
      </c>
      <c r="B273">
        <v>250.06555800000001</v>
      </c>
      <c r="C273">
        <v>7.1500389999999996</v>
      </c>
      <c r="F273">
        <v>249.71441099999998</v>
      </c>
      <c r="G273">
        <v>8.0023180000000007</v>
      </c>
      <c r="H273">
        <v>245.43831900000001</v>
      </c>
      <c r="I273">
        <v>4.4256830000000003</v>
      </c>
    </row>
    <row r="274" spans="1:9" x14ac:dyDescent="0.25">
      <c r="A274">
        <v>273</v>
      </c>
      <c r="F274">
        <v>249.71345400000001</v>
      </c>
      <c r="G274">
        <v>8.1765019999999993</v>
      </c>
      <c r="H274">
        <v>245.43983299999999</v>
      </c>
      <c r="I274">
        <v>4.4388139999999998</v>
      </c>
    </row>
    <row r="275" spans="1:9" x14ac:dyDescent="0.25">
      <c r="A275">
        <v>274</v>
      </c>
      <c r="F275">
        <v>249.73744099999999</v>
      </c>
      <c r="G275">
        <v>8.1976119999999995</v>
      </c>
      <c r="H275">
        <v>245.41463300000001</v>
      </c>
      <c r="I275">
        <v>4.465732</v>
      </c>
    </row>
    <row r="276" spans="1:9" x14ac:dyDescent="0.25">
      <c r="A276">
        <v>275</v>
      </c>
      <c r="F276">
        <v>249.757994</v>
      </c>
      <c r="G276">
        <v>8.2069550000000007</v>
      </c>
      <c r="H276">
        <v>245.39301900000001</v>
      </c>
      <c r="I276">
        <v>4.5105779999999998</v>
      </c>
    </row>
    <row r="277" spans="1:9" x14ac:dyDescent="0.25">
      <c r="A277">
        <v>276</v>
      </c>
      <c r="F277">
        <v>249.78895399999999</v>
      </c>
      <c r="G277">
        <v>8.2071570000000005</v>
      </c>
      <c r="H277">
        <v>245.44018399999999</v>
      </c>
      <c r="I277">
        <v>4.541334</v>
      </c>
    </row>
    <row r="278" spans="1:9" x14ac:dyDescent="0.25">
      <c r="A278">
        <v>277</v>
      </c>
      <c r="D278">
        <v>263.75621999999998</v>
      </c>
      <c r="E278">
        <v>5.8545999999999996</v>
      </c>
      <c r="F278">
        <v>249.791327</v>
      </c>
      <c r="G278">
        <v>8.2069039999999998</v>
      </c>
      <c r="H278">
        <v>245.456298</v>
      </c>
      <c r="I278">
        <v>4.4483079999999999</v>
      </c>
    </row>
    <row r="279" spans="1:9" x14ac:dyDescent="0.25">
      <c r="A279">
        <v>278</v>
      </c>
      <c r="D279">
        <v>263.691374</v>
      </c>
      <c r="E279">
        <v>5.9057089999999999</v>
      </c>
      <c r="F279">
        <v>249.70491999999999</v>
      </c>
      <c r="G279">
        <v>8.0768599999999999</v>
      </c>
      <c r="H279">
        <v>245.456298</v>
      </c>
      <c r="I279">
        <v>4.4483079999999999</v>
      </c>
    </row>
    <row r="280" spans="1:9" x14ac:dyDescent="0.25">
      <c r="A280">
        <v>279</v>
      </c>
      <c r="D280">
        <v>263.75051400000001</v>
      </c>
      <c r="E280">
        <v>5.8407119999999999</v>
      </c>
      <c r="F280">
        <v>249.70491999999999</v>
      </c>
      <c r="G280">
        <v>8.0768599999999999</v>
      </c>
    </row>
    <row r="281" spans="1:9" x14ac:dyDescent="0.25">
      <c r="A281">
        <v>280</v>
      </c>
      <c r="D281">
        <v>263.72122400000001</v>
      </c>
      <c r="E281">
        <v>5.826066</v>
      </c>
      <c r="F281">
        <v>249.70491999999999</v>
      </c>
      <c r="G281">
        <v>8.0768599999999999</v>
      </c>
    </row>
    <row r="282" spans="1:9" x14ac:dyDescent="0.25">
      <c r="A282">
        <v>281</v>
      </c>
      <c r="D282">
        <v>263.70849499999997</v>
      </c>
      <c r="E282">
        <v>5.8115220000000001</v>
      </c>
      <c r="F282">
        <v>249.70491999999999</v>
      </c>
      <c r="G282">
        <v>8.0768599999999999</v>
      </c>
    </row>
    <row r="283" spans="1:9" x14ac:dyDescent="0.25">
      <c r="A283">
        <v>282</v>
      </c>
      <c r="D283">
        <v>263.69476199999997</v>
      </c>
      <c r="E283">
        <v>5.7959670000000001</v>
      </c>
      <c r="F283">
        <v>249.70491999999999</v>
      </c>
      <c r="G283">
        <v>8.0768599999999999</v>
      </c>
    </row>
    <row r="284" spans="1:9" x14ac:dyDescent="0.25">
      <c r="A284">
        <v>283</v>
      </c>
      <c r="D284">
        <v>263.68809399999998</v>
      </c>
      <c r="E284">
        <v>5.8034420000000004</v>
      </c>
      <c r="F284">
        <v>249.70491999999999</v>
      </c>
      <c r="G284">
        <v>8.0768599999999999</v>
      </c>
    </row>
    <row r="285" spans="1:9" x14ac:dyDescent="0.25">
      <c r="A285">
        <v>284</v>
      </c>
      <c r="D285">
        <v>263.69627300000002</v>
      </c>
      <c r="E285">
        <v>5.8202590000000001</v>
      </c>
      <c r="F285">
        <v>249.70491999999999</v>
      </c>
      <c r="G285">
        <v>8.0768599999999999</v>
      </c>
    </row>
    <row r="286" spans="1:9" x14ac:dyDescent="0.25">
      <c r="A286">
        <v>285</v>
      </c>
      <c r="D286">
        <v>263.68567100000001</v>
      </c>
      <c r="E286">
        <v>5.844398</v>
      </c>
      <c r="F286">
        <v>249.70491999999999</v>
      </c>
      <c r="G286">
        <v>8.0768599999999999</v>
      </c>
    </row>
    <row r="287" spans="1:9" x14ac:dyDescent="0.25">
      <c r="A287">
        <v>286</v>
      </c>
      <c r="D287">
        <v>263.72031299999998</v>
      </c>
      <c r="E287">
        <v>5.8409639999999996</v>
      </c>
    </row>
    <row r="288" spans="1:9" x14ac:dyDescent="0.25">
      <c r="A288">
        <v>287</v>
      </c>
      <c r="B288">
        <v>270.47269699999998</v>
      </c>
      <c r="C288">
        <v>7.7382920000000004</v>
      </c>
      <c r="D288">
        <v>263.72940299999999</v>
      </c>
      <c r="E288">
        <v>5.8524289999999999</v>
      </c>
    </row>
    <row r="289" spans="1:11" x14ac:dyDescent="0.25">
      <c r="A289">
        <v>288</v>
      </c>
      <c r="B289">
        <v>270.51143100000002</v>
      </c>
      <c r="C289">
        <v>7.7447059999999999</v>
      </c>
      <c r="D289">
        <v>263.74278900000002</v>
      </c>
      <c r="E289">
        <v>5.8765689999999999</v>
      </c>
    </row>
    <row r="290" spans="1:11" x14ac:dyDescent="0.25">
      <c r="A290">
        <v>289</v>
      </c>
      <c r="B290">
        <v>270.568198</v>
      </c>
      <c r="C290">
        <v>7.7456649999999998</v>
      </c>
      <c r="D290">
        <v>263.73430500000001</v>
      </c>
      <c r="E290">
        <v>5.9010119999999997</v>
      </c>
    </row>
    <row r="291" spans="1:11" x14ac:dyDescent="0.25">
      <c r="A291">
        <v>290</v>
      </c>
      <c r="B291">
        <v>270.58956000000001</v>
      </c>
      <c r="C291">
        <v>7.7399079999999998</v>
      </c>
      <c r="D291">
        <v>263.75621999999998</v>
      </c>
      <c r="E291">
        <v>5.8545999999999996</v>
      </c>
    </row>
    <row r="292" spans="1:11" x14ac:dyDescent="0.25">
      <c r="A292">
        <v>291</v>
      </c>
      <c r="B292">
        <v>270.581729</v>
      </c>
      <c r="C292">
        <v>7.7400599999999997</v>
      </c>
    </row>
    <row r="293" spans="1:11" x14ac:dyDescent="0.25">
      <c r="A293">
        <v>292</v>
      </c>
      <c r="B293">
        <v>270.47269699999998</v>
      </c>
      <c r="C293">
        <v>7.7382920000000004</v>
      </c>
      <c r="J293">
        <v>235.809313</v>
      </c>
      <c r="K293">
        <v>13.418457</v>
      </c>
    </row>
    <row r="294" spans="1:11" x14ac:dyDescent="0.25">
      <c r="A294">
        <v>293</v>
      </c>
    </row>
    <row r="295" spans="1:11" x14ac:dyDescent="0.25">
      <c r="A295">
        <v>294</v>
      </c>
    </row>
    <row r="296" spans="1:11" x14ac:dyDescent="0.25">
      <c r="A296">
        <v>295</v>
      </c>
    </row>
    <row r="297" spans="1:11" x14ac:dyDescent="0.25">
      <c r="A297">
        <v>296</v>
      </c>
    </row>
    <row r="298" spans="1:11" x14ac:dyDescent="0.25">
      <c r="A298">
        <v>297</v>
      </c>
    </row>
    <row r="299" spans="1:11" x14ac:dyDescent="0.25">
      <c r="A299">
        <v>298</v>
      </c>
    </row>
    <row r="300" spans="1:11" x14ac:dyDescent="0.25">
      <c r="A300">
        <v>299</v>
      </c>
    </row>
    <row r="301" spans="1:11" x14ac:dyDescent="0.25">
      <c r="A301">
        <v>300</v>
      </c>
    </row>
    <row r="302" spans="1:11" x14ac:dyDescent="0.25">
      <c r="A302">
        <v>301</v>
      </c>
    </row>
    <row r="303" spans="1:11" x14ac:dyDescent="0.25">
      <c r="A303">
        <v>302</v>
      </c>
    </row>
    <row r="304" spans="1:1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1" x14ac:dyDescent="0.25">
      <c r="A321">
        <v>320</v>
      </c>
    </row>
    <row r="322" spans="1:11" x14ac:dyDescent="0.25">
      <c r="A322">
        <v>321</v>
      </c>
    </row>
    <row r="323" spans="1:11" x14ac:dyDescent="0.25">
      <c r="A323">
        <v>322</v>
      </c>
    </row>
    <row r="324" spans="1:11" x14ac:dyDescent="0.25">
      <c r="A324">
        <v>323</v>
      </c>
    </row>
    <row r="325" spans="1:11" x14ac:dyDescent="0.25">
      <c r="A325">
        <v>324</v>
      </c>
    </row>
    <row r="326" spans="1:11" x14ac:dyDescent="0.25">
      <c r="A326">
        <v>325</v>
      </c>
      <c r="J326">
        <v>39.469124000000008</v>
      </c>
      <c r="K326">
        <v>13.370577000000001</v>
      </c>
    </row>
    <row r="327" spans="1:11" x14ac:dyDescent="0.25">
      <c r="A327">
        <v>326</v>
      </c>
      <c r="D327">
        <v>32.667879000000013</v>
      </c>
      <c r="E327">
        <v>6.1789880000000004</v>
      </c>
    </row>
    <row r="328" spans="1:11" x14ac:dyDescent="0.25">
      <c r="A328">
        <v>327</v>
      </c>
      <c r="D328">
        <v>32.70537800000001</v>
      </c>
      <c r="E328">
        <v>6.1799249999999999</v>
      </c>
    </row>
    <row r="329" spans="1:11" x14ac:dyDescent="0.25">
      <c r="A329">
        <v>328</v>
      </c>
      <c r="D329">
        <v>32.674492000000008</v>
      </c>
      <c r="E329">
        <v>6.1699780000000004</v>
      </c>
    </row>
    <row r="330" spans="1:11" x14ac:dyDescent="0.25">
      <c r="A330">
        <v>329</v>
      </c>
      <c r="D330">
        <v>32.667826000000005</v>
      </c>
      <c r="E330">
        <v>6.1838829999999998</v>
      </c>
    </row>
    <row r="331" spans="1:11" x14ac:dyDescent="0.25">
      <c r="A331">
        <v>330</v>
      </c>
      <c r="D331">
        <v>32.676054000000008</v>
      </c>
      <c r="E331">
        <v>6.1904450000000004</v>
      </c>
    </row>
    <row r="332" spans="1:11" x14ac:dyDescent="0.25">
      <c r="A332">
        <v>331</v>
      </c>
      <c r="D332">
        <v>32.665327000000005</v>
      </c>
      <c r="E332">
        <v>6.186852</v>
      </c>
      <c r="F332">
        <v>25.58862700000001</v>
      </c>
      <c r="G332">
        <v>8.4637069999999994</v>
      </c>
    </row>
    <row r="333" spans="1:11" x14ac:dyDescent="0.25">
      <c r="A333">
        <v>332</v>
      </c>
      <c r="D333">
        <v>32.651629000000007</v>
      </c>
      <c r="E333">
        <v>6.1756029999999997</v>
      </c>
      <c r="F333">
        <v>25.532328000000007</v>
      </c>
      <c r="G333">
        <v>8.4496459999999995</v>
      </c>
    </row>
    <row r="334" spans="1:11" x14ac:dyDescent="0.25">
      <c r="A334">
        <v>333</v>
      </c>
      <c r="D334">
        <v>32.67162900000001</v>
      </c>
      <c r="E334">
        <v>6.1637279999999999</v>
      </c>
      <c r="F334">
        <v>25.55019200000001</v>
      </c>
      <c r="G334">
        <v>8.4394390000000001</v>
      </c>
    </row>
    <row r="335" spans="1:11" x14ac:dyDescent="0.25">
      <c r="A335">
        <v>334</v>
      </c>
      <c r="D335">
        <v>32.674597000000006</v>
      </c>
      <c r="E335">
        <v>6.1803419999999996</v>
      </c>
      <c r="F335">
        <v>25.64732200000001</v>
      </c>
      <c r="G335">
        <v>8.4525620000000004</v>
      </c>
    </row>
    <row r="336" spans="1:11" x14ac:dyDescent="0.25">
      <c r="A336">
        <v>335</v>
      </c>
      <c r="D336">
        <v>32.697876000000008</v>
      </c>
      <c r="E336">
        <v>6.2140380000000004</v>
      </c>
      <c r="F336">
        <v>25.654406000000009</v>
      </c>
      <c r="G336">
        <v>8.4587079999999997</v>
      </c>
    </row>
    <row r="337" spans="1:9" x14ac:dyDescent="0.25">
      <c r="A337">
        <v>336</v>
      </c>
      <c r="D337">
        <v>32.827192000000011</v>
      </c>
      <c r="E337">
        <v>6.2683059999999999</v>
      </c>
      <c r="F337">
        <v>25.57795200000001</v>
      </c>
      <c r="G337">
        <v>8.4762590000000007</v>
      </c>
    </row>
    <row r="338" spans="1:9" x14ac:dyDescent="0.25">
      <c r="A338">
        <v>337</v>
      </c>
      <c r="D338">
        <v>32.667879000000013</v>
      </c>
      <c r="E338">
        <v>6.1789880000000004</v>
      </c>
      <c r="F338">
        <v>25.498737000000006</v>
      </c>
      <c r="G338">
        <v>8.4548539999999992</v>
      </c>
    </row>
    <row r="339" spans="1:9" x14ac:dyDescent="0.25">
      <c r="A339">
        <v>338</v>
      </c>
      <c r="D339">
        <v>32.667879000000013</v>
      </c>
      <c r="E339">
        <v>6.1789880000000004</v>
      </c>
      <c r="F339">
        <v>25.498945000000006</v>
      </c>
      <c r="G339">
        <v>8.4770920000000007</v>
      </c>
    </row>
    <row r="340" spans="1:9" x14ac:dyDescent="0.25">
      <c r="A340">
        <v>339</v>
      </c>
      <c r="F340">
        <v>25.58862700000001</v>
      </c>
      <c r="G340">
        <v>8.4637069999999994</v>
      </c>
    </row>
    <row r="341" spans="1:9" x14ac:dyDescent="0.25">
      <c r="A341">
        <v>340</v>
      </c>
      <c r="F341">
        <v>25.58862700000001</v>
      </c>
      <c r="G341">
        <v>8.4637069999999994</v>
      </c>
    </row>
    <row r="342" spans="1:9" x14ac:dyDescent="0.25">
      <c r="A342">
        <v>341</v>
      </c>
      <c r="B342">
        <v>45.192928000000009</v>
      </c>
      <c r="C342">
        <v>7.339289</v>
      </c>
    </row>
    <row r="343" spans="1:9" x14ac:dyDescent="0.25">
      <c r="A343">
        <v>342</v>
      </c>
      <c r="B343">
        <v>45.218914000000005</v>
      </c>
      <c r="C343">
        <v>7.2969470000000003</v>
      </c>
    </row>
    <row r="344" spans="1:9" x14ac:dyDescent="0.25">
      <c r="A344">
        <v>343</v>
      </c>
      <c r="B344">
        <v>45.209854000000007</v>
      </c>
      <c r="C344">
        <v>7.2926770000000003</v>
      </c>
    </row>
    <row r="345" spans="1:9" x14ac:dyDescent="0.25">
      <c r="A345">
        <v>344</v>
      </c>
      <c r="B345">
        <v>45.179234000000008</v>
      </c>
      <c r="C345">
        <v>7.3056450000000002</v>
      </c>
    </row>
    <row r="346" spans="1:9" x14ac:dyDescent="0.25">
      <c r="A346">
        <v>345</v>
      </c>
      <c r="B346">
        <v>45.247666000000009</v>
      </c>
      <c r="C346">
        <v>7.2638249999999998</v>
      </c>
      <c r="H346">
        <v>36.308619000000007</v>
      </c>
      <c r="I346">
        <v>5.9891019999999999</v>
      </c>
    </row>
    <row r="347" spans="1:9" x14ac:dyDescent="0.25">
      <c r="A347">
        <v>346</v>
      </c>
      <c r="B347">
        <v>45.206310000000009</v>
      </c>
      <c r="C347">
        <v>7.2528350000000001</v>
      </c>
      <c r="H347">
        <v>36.340908000000013</v>
      </c>
      <c r="I347">
        <v>5.9408760000000003</v>
      </c>
    </row>
    <row r="348" spans="1:9" x14ac:dyDescent="0.25">
      <c r="A348">
        <v>347</v>
      </c>
      <c r="B348">
        <v>45.214127000000005</v>
      </c>
      <c r="C348">
        <v>7.2702299999999997</v>
      </c>
      <c r="H348">
        <v>36.342524000000012</v>
      </c>
      <c r="I348">
        <v>5.9785300000000001</v>
      </c>
    </row>
    <row r="349" spans="1:9" x14ac:dyDescent="0.25">
      <c r="A349">
        <v>348</v>
      </c>
      <c r="B349">
        <v>45.234436000000009</v>
      </c>
      <c r="C349">
        <v>7.284084</v>
      </c>
      <c r="H349">
        <v>36.33533700000001</v>
      </c>
      <c r="I349">
        <v>5.9891019999999999</v>
      </c>
    </row>
    <row r="350" spans="1:9" x14ac:dyDescent="0.25">
      <c r="A350">
        <v>349</v>
      </c>
      <c r="B350">
        <v>45.223866000000008</v>
      </c>
      <c r="C350">
        <v>7.2921050000000003</v>
      </c>
      <c r="H350">
        <v>36.277319000000006</v>
      </c>
      <c r="I350">
        <v>5.9681660000000001</v>
      </c>
    </row>
    <row r="351" spans="1:9" x14ac:dyDescent="0.25">
      <c r="A351">
        <v>350</v>
      </c>
      <c r="B351">
        <v>45.199124000000005</v>
      </c>
      <c r="C351">
        <v>7.3011670000000004</v>
      </c>
      <c r="H351">
        <v>36.245340000000013</v>
      </c>
      <c r="I351">
        <v>5.9642080000000002</v>
      </c>
    </row>
    <row r="352" spans="1:9" x14ac:dyDescent="0.25">
      <c r="A352">
        <v>351</v>
      </c>
      <c r="B352">
        <v>45.23381100000001</v>
      </c>
      <c r="C352">
        <v>7.3506960000000001</v>
      </c>
      <c r="H352">
        <v>36.232636000000007</v>
      </c>
      <c r="I352">
        <v>6.0086849999999998</v>
      </c>
    </row>
    <row r="353" spans="1:9" x14ac:dyDescent="0.25">
      <c r="A353">
        <v>352</v>
      </c>
      <c r="B353">
        <v>45.192928000000009</v>
      </c>
      <c r="C353">
        <v>7.339289</v>
      </c>
      <c r="H353">
        <v>36.263205000000013</v>
      </c>
      <c r="I353">
        <v>6.0526929999999997</v>
      </c>
    </row>
    <row r="354" spans="1:9" x14ac:dyDescent="0.25">
      <c r="A354">
        <v>353</v>
      </c>
      <c r="H354">
        <v>36.308619000000007</v>
      </c>
      <c r="I354">
        <v>5.9891019999999999</v>
      </c>
    </row>
    <row r="355" spans="1:9" x14ac:dyDescent="0.25">
      <c r="A355">
        <v>354</v>
      </c>
      <c r="H355">
        <v>36.308619000000007</v>
      </c>
      <c r="I355">
        <v>5.9891019999999999</v>
      </c>
    </row>
    <row r="356" spans="1:9" x14ac:dyDescent="0.25">
      <c r="A356">
        <v>355</v>
      </c>
      <c r="F356">
        <v>47.321823000000009</v>
      </c>
      <c r="G356">
        <v>8.0664890000000007</v>
      </c>
    </row>
    <row r="357" spans="1:9" x14ac:dyDescent="0.25">
      <c r="A357">
        <v>356</v>
      </c>
      <c r="D357">
        <v>57.821671000000009</v>
      </c>
      <c r="E357">
        <v>5.45085</v>
      </c>
      <c r="F357">
        <v>47.346874000000007</v>
      </c>
      <c r="G357">
        <v>8.0889360000000003</v>
      </c>
    </row>
    <row r="358" spans="1:9" x14ac:dyDescent="0.25">
      <c r="A358">
        <v>357</v>
      </c>
      <c r="D358">
        <v>57.894947000000009</v>
      </c>
      <c r="E358">
        <v>5.505795</v>
      </c>
      <c r="F358">
        <v>47.356300000000012</v>
      </c>
      <c r="G358">
        <v>8.0849259999999994</v>
      </c>
    </row>
    <row r="359" spans="1:9" x14ac:dyDescent="0.25">
      <c r="A359">
        <v>358</v>
      </c>
      <c r="D359">
        <v>57.86422000000001</v>
      </c>
      <c r="E359">
        <v>5.4639230000000003</v>
      </c>
      <c r="F359">
        <v>47.34874700000001</v>
      </c>
      <c r="G359">
        <v>8.0718549999999993</v>
      </c>
    </row>
    <row r="360" spans="1:9" x14ac:dyDescent="0.25">
      <c r="A360">
        <v>359</v>
      </c>
      <c r="D360">
        <v>57.874062000000009</v>
      </c>
      <c r="E360">
        <v>5.4390799999999997</v>
      </c>
      <c r="F360">
        <v>47.319271000000008</v>
      </c>
      <c r="G360">
        <v>8.0623229999999992</v>
      </c>
    </row>
    <row r="361" spans="1:9" x14ac:dyDescent="0.25">
      <c r="A361">
        <v>360</v>
      </c>
      <c r="D361">
        <v>57.928383000000011</v>
      </c>
      <c r="E361">
        <v>5.4798070000000001</v>
      </c>
      <c r="F361">
        <v>47.362915000000008</v>
      </c>
      <c r="G361">
        <v>8.0616459999999996</v>
      </c>
    </row>
    <row r="362" spans="1:9" x14ac:dyDescent="0.25">
      <c r="A362">
        <v>361</v>
      </c>
      <c r="D362">
        <v>57.908905000000011</v>
      </c>
      <c r="E362">
        <v>5.4767340000000004</v>
      </c>
      <c r="F362">
        <v>47.400414000000005</v>
      </c>
      <c r="G362">
        <v>8.0486780000000007</v>
      </c>
    </row>
    <row r="363" spans="1:9" x14ac:dyDescent="0.25">
      <c r="A363">
        <v>362</v>
      </c>
      <c r="D363">
        <v>57.887344000000006</v>
      </c>
      <c r="E363">
        <v>5.4824630000000001</v>
      </c>
      <c r="F363">
        <v>47.456402000000011</v>
      </c>
      <c r="G363">
        <v>8.0711770000000005</v>
      </c>
    </row>
    <row r="364" spans="1:9" x14ac:dyDescent="0.25">
      <c r="A364">
        <v>363</v>
      </c>
      <c r="D364">
        <v>57.886665000000008</v>
      </c>
      <c r="E364">
        <v>5.5025659999999998</v>
      </c>
      <c r="F364">
        <v>47.476917000000007</v>
      </c>
      <c r="G364">
        <v>8.1003419999999995</v>
      </c>
    </row>
    <row r="365" spans="1:9" x14ac:dyDescent="0.25">
      <c r="A365">
        <v>364</v>
      </c>
      <c r="D365">
        <v>57.908646000000012</v>
      </c>
      <c r="E365">
        <v>5.4991289999999999</v>
      </c>
      <c r="F365">
        <v>47.321823000000009</v>
      </c>
      <c r="G365">
        <v>8.0664890000000007</v>
      </c>
    </row>
    <row r="366" spans="1:9" x14ac:dyDescent="0.25">
      <c r="A366">
        <v>365</v>
      </c>
      <c r="D366">
        <v>57.821671000000009</v>
      </c>
      <c r="E366">
        <v>5.45085</v>
      </c>
    </row>
    <row r="367" spans="1:9" x14ac:dyDescent="0.25">
      <c r="A367">
        <v>366</v>
      </c>
      <c r="D367">
        <v>57.821671000000009</v>
      </c>
      <c r="E367">
        <v>5.45085</v>
      </c>
    </row>
    <row r="368" spans="1:9" x14ac:dyDescent="0.25">
      <c r="A368">
        <v>367</v>
      </c>
    </row>
    <row r="369" spans="1:9" x14ac:dyDescent="0.25">
      <c r="A369">
        <v>368</v>
      </c>
      <c r="B369">
        <v>67.682282000000015</v>
      </c>
      <c r="C369">
        <v>7.3199160000000001</v>
      </c>
    </row>
    <row r="370" spans="1:9" x14ac:dyDescent="0.25">
      <c r="A370">
        <v>369</v>
      </c>
      <c r="B370">
        <v>67.70988100000001</v>
      </c>
      <c r="C370">
        <v>7.3214779999999999</v>
      </c>
    </row>
    <row r="371" spans="1:9" x14ac:dyDescent="0.25">
      <c r="A371">
        <v>370</v>
      </c>
      <c r="B371">
        <v>67.661137000000011</v>
      </c>
      <c r="C371">
        <v>7.333405</v>
      </c>
    </row>
    <row r="372" spans="1:9" x14ac:dyDescent="0.25">
      <c r="A372">
        <v>371</v>
      </c>
      <c r="B372">
        <v>67.647075999999998</v>
      </c>
      <c r="C372">
        <v>7.3153839999999999</v>
      </c>
    </row>
    <row r="373" spans="1:9" x14ac:dyDescent="0.25">
      <c r="A373">
        <v>372</v>
      </c>
      <c r="B373">
        <v>67.658169000000015</v>
      </c>
      <c r="C373">
        <v>7.3380390000000002</v>
      </c>
      <c r="H373">
        <v>62.512924000000005</v>
      </c>
      <c r="I373">
        <v>5.2580479999999996</v>
      </c>
    </row>
    <row r="374" spans="1:9" x14ac:dyDescent="0.25">
      <c r="A374">
        <v>373</v>
      </c>
      <c r="B374">
        <v>67.672806000000008</v>
      </c>
      <c r="C374">
        <v>7.3226240000000002</v>
      </c>
      <c r="H374">
        <v>62.507458000000007</v>
      </c>
      <c r="I374">
        <v>5.2059150000000001</v>
      </c>
    </row>
    <row r="375" spans="1:9" x14ac:dyDescent="0.25">
      <c r="A375">
        <v>374</v>
      </c>
      <c r="B375">
        <v>67.688583000000008</v>
      </c>
      <c r="C375">
        <v>7.3293419999999996</v>
      </c>
      <c r="H375">
        <v>62.547974000000011</v>
      </c>
      <c r="I375">
        <v>5.2252890000000001</v>
      </c>
    </row>
    <row r="376" spans="1:9" x14ac:dyDescent="0.25">
      <c r="A376">
        <v>375</v>
      </c>
      <c r="B376">
        <v>67.705505000000016</v>
      </c>
      <c r="C376">
        <v>7.3345500000000001</v>
      </c>
      <c r="H376">
        <v>62.498291000000009</v>
      </c>
      <c r="I376">
        <v>5.2095089999999997</v>
      </c>
    </row>
    <row r="377" spans="1:9" x14ac:dyDescent="0.25">
      <c r="A377">
        <v>376</v>
      </c>
      <c r="B377">
        <v>67.687752000000017</v>
      </c>
      <c r="C377">
        <v>7.3326750000000001</v>
      </c>
      <c r="H377">
        <v>62.496624000000011</v>
      </c>
      <c r="I377">
        <v>5.2536740000000002</v>
      </c>
    </row>
    <row r="378" spans="1:9" x14ac:dyDescent="0.25">
      <c r="A378">
        <v>377</v>
      </c>
      <c r="B378">
        <v>67.682282000000015</v>
      </c>
      <c r="C378">
        <v>7.3199160000000001</v>
      </c>
      <c r="H378">
        <v>62.479591000000006</v>
      </c>
      <c r="I378">
        <v>5.2670579999999996</v>
      </c>
    </row>
    <row r="379" spans="1:9" x14ac:dyDescent="0.25">
      <c r="A379">
        <v>378</v>
      </c>
      <c r="H379">
        <v>62.479126000000008</v>
      </c>
      <c r="I379">
        <v>5.2898170000000002</v>
      </c>
    </row>
    <row r="380" spans="1:9" x14ac:dyDescent="0.25">
      <c r="A380">
        <v>379</v>
      </c>
      <c r="F380">
        <v>68.789978000000005</v>
      </c>
      <c r="G380">
        <v>7.4955309999999997</v>
      </c>
      <c r="H380">
        <v>62.463661000000009</v>
      </c>
      <c r="I380">
        <v>5.2383620000000004</v>
      </c>
    </row>
    <row r="381" spans="1:9" x14ac:dyDescent="0.25">
      <c r="A381">
        <v>380</v>
      </c>
      <c r="F381">
        <v>68.823363999999998</v>
      </c>
      <c r="G381">
        <v>7.4569919999999996</v>
      </c>
      <c r="H381">
        <v>62.478607000000011</v>
      </c>
      <c r="I381">
        <v>5.1956559999999996</v>
      </c>
    </row>
    <row r="382" spans="1:9" x14ac:dyDescent="0.25">
      <c r="A382">
        <v>381</v>
      </c>
      <c r="F382">
        <v>68.784615000000002</v>
      </c>
      <c r="G382">
        <v>7.4572520000000004</v>
      </c>
      <c r="H382">
        <v>62.512924000000005</v>
      </c>
      <c r="I382">
        <v>5.2580479999999996</v>
      </c>
    </row>
    <row r="383" spans="1:9" x14ac:dyDescent="0.25">
      <c r="A383">
        <v>382</v>
      </c>
      <c r="D383">
        <v>79.255194000000003</v>
      </c>
      <c r="E383">
        <v>5.924582</v>
      </c>
      <c r="F383">
        <v>68.796908999999999</v>
      </c>
      <c r="G383">
        <v>7.4764169999999996</v>
      </c>
    </row>
    <row r="384" spans="1:9" x14ac:dyDescent="0.25">
      <c r="A384">
        <v>383</v>
      </c>
      <c r="D384">
        <v>79.221433000000005</v>
      </c>
      <c r="E384">
        <v>5.9239639999999998</v>
      </c>
      <c r="F384">
        <v>68.770298000000011</v>
      </c>
      <c r="G384">
        <v>7.5290189999999999</v>
      </c>
    </row>
    <row r="385" spans="1:9" x14ac:dyDescent="0.25">
      <c r="A385">
        <v>384</v>
      </c>
      <c r="D385">
        <v>79.230607000000006</v>
      </c>
      <c r="E385">
        <v>5.8971609999999997</v>
      </c>
      <c r="F385">
        <v>68.817845000000005</v>
      </c>
      <c r="G385">
        <v>7.5372479999999999</v>
      </c>
    </row>
    <row r="386" spans="1:9" x14ac:dyDescent="0.25">
      <c r="A386">
        <v>385</v>
      </c>
      <c r="D386">
        <v>79.219010000000011</v>
      </c>
      <c r="E386">
        <v>5.8877280000000001</v>
      </c>
      <c r="F386">
        <v>68.832740999999999</v>
      </c>
      <c r="G386">
        <v>7.6209930000000004</v>
      </c>
    </row>
    <row r="387" spans="1:9" x14ac:dyDescent="0.25">
      <c r="A387">
        <v>386</v>
      </c>
      <c r="D387">
        <v>79.193857000000008</v>
      </c>
      <c r="E387">
        <v>5.9059749999999998</v>
      </c>
      <c r="F387">
        <v>68.842690000000005</v>
      </c>
      <c r="G387">
        <v>7.6731769999999999</v>
      </c>
    </row>
    <row r="388" spans="1:9" x14ac:dyDescent="0.25">
      <c r="A388">
        <v>387</v>
      </c>
      <c r="D388">
        <v>79.187878000000012</v>
      </c>
      <c r="E388">
        <v>5.9588070000000002</v>
      </c>
      <c r="F388">
        <v>68.80940600000001</v>
      </c>
      <c r="G388">
        <v>7.6559920000000004</v>
      </c>
    </row>
    <row r="389" spans="1:9" x14ac:dyDescent="0.25">
      <c r="A389">
        <v>388</v>
      </c>
      <c r="D389">
        <v>79.20596900000001</v>
      </c>
      <c r="E389">
        <v>5.9584460000000004</v>
      </c>
    </row>
    <row r="390" spans="1:9" x14ac:dyDescent="0.25">
      <c r="A390">
        <v>389</v>
      </c>
      <c r="D390">
        <v>79.199938000000003</v>
      </c>
      <c r="E390">
        <v>5.913036</v>
      </c>
    </row>
    <row r="391" spans="1:9" x14ac:dyDescent="0.25">
      <c r="A391">
        <v>390</v>
      </c>
      <c r="D391">
        <v>79.304984000000005</v>
      </c>
      <c r="E391">
        <v>5.9872069999999997</v>
      </c>
    </row>
    <row r="392" spans="1:9" x14ac:dyDescent="0.25">
      <c r="A392">
        <v>391</v>
      </c>
      <c r="D392">
        <v>79.255194000000003</v>
      </c>
      <c r="E392">
        <v>5.924582</v>
      </c>
    </row>
    <row r="393" spans="1:9" x14ac:dyDescent="0.25">
      <c r="A393">
        <v>392</v>
      </c>
      <c r="B393">
        <v>87.202143000000007</v>
      </c>
      <c r="C393">
        <v>7.6701589999999999</v>
      </c>
    </row>
    <row r="394" spans="1:9" x14ac:dyDescent="0.25">
      <c r="A394">
        <v>393</v>
      </c>
      <c r="B394">
        <v>87.292860000000005</v>
      </c>
      <c r="C394">
        <v>7.6448510000000001</v>
      </c>
    </row>
    <row r="395" spans="1:9" x14ac:dyDescent="0.25">
      <c r="A395">
        <v>394</v>
      </c>
      <c r="B395">
        <v>87.281519000000003</v>
      </c>
      <c r="C395">
        <v>7.642531</v>
      </c>
    </row>
    <row r="396" spans="1:9" x14ac:dyDescent="0.25">
      <c r="A396">
        <v>395</v>
      </c>
      <c r="B396">
        <v>87.269614000000004</v>
      </c>
      <c r="C396">
        <v>7.6525309999999998</v>
      </c>
    </row>
    <row r="397" spans="1:9" x14ac:dyDescent="0.25">
      <c r="A397">
        <v>396</v>
      </c>
      <c r="B397">
        <v>87.203327999999999</v>
      </c>
      <c r="C397">
        <v>7.6840760000000001</v>
      </c>
    </row>
    <row r="398" spans="1:9" x14ac:dyDescent="0.25">
      <c r="A398">
        <v>397</v>
      </c>
      <c r="B398">
        <v>87.26662300000001</v>
      </c>
      <c r="C398">
        <v>7.6529949999999998</v>
      </c>
      <c r="H398">
        <v>84.784745000000015</v>
      </c>
      <c r="I398">
        <v>5.2678640000000003</v>
      </c>
    </row>
    <row r="399" spans="1:9" x14ac:dyDescent="0.25">
      <c r="A399">
        <v>398</v>
      </c>
      <c r="B399">
        <v>87.25811800000001</v>
      </c>
      <c r="C399">
        <v>7.6774789999999999</v>
      </c>
      <c r="H399">
        <v>84.784075000000001</v>
      </c>
      <c r="I399">
        <v>5.2788430000000002</v>
      </c>
    </row>
    <row r="400" spans="1:9" x14ac:dyDescent="0.25">
      <c r="A400">
        <v>399</v>
      </c>
      <c r="B400">
        <v>87.202143000000007</v>
      </c>
      <c r="C400">
        <v>7.6701589999999999</v>
      </c>
      <c r="H400">
        <v>84.765520000000009</v>
      </c>
      <c r="I400">
        <v>5.3050269999999999</v>
      </c>
    </row>
    <row r="401" spans="1:9" x14ac:dyDescent="0.25">
      <c r="A401">
        <v>400</v>
      </c>
      <c r="B401">
        <v>87.202143000000007</v>
      </c>
      <c r="C401">
        <v>7.6701589999999999</v>
      </c>
      <c r="F401">
        <v>88.338269000000011</v>
      </c>
      <c r="G401">
        <v>8.4230049999999999</v>
      </c>
      <c r="H401">
        <v>84.817888000000011</v>
      </c>
      <c r="I401">
        <v>5.3000790000000002</v>
      </c>
    </row>
    <row r="402" spans="1:9" x14ac:dyDescent="0.25">
      <c r="A402">
        <v>401</v>
      </c>
      <c r="F402">
        <v>88.323733000000004</v>
      </c>
      <c r="G402">
        <v>8.3879560000000009</v>
      </c>
      <c r="H402">
        <v>84.836340000000007</v>
      </c>
      <c r="I402">
        <v>5.2887399999999998</v>
      </c>
    </row>
    <row r="403" spans="1:9" x14ac:dyDescent="0.25">
      <c r="A403">
        <v>402</v>
      </c>
      <c r="F403">
        <v>88.337288000000001</v>
      </c>
      <c r="G403">
        <v>8.4054300000000008</v>
      </c>
      <c r="H403">
        <v>84.818300000000008</v>
      </c>
      <c r="I403">
        <v>5.2724520000000004</v>
      </c>
    </row>
    <row r="404" spans="1:9" x14ac:dyDescent="0.25">
      <c r="A404">
        <v>403</v>
      </c>
      <c r="F404">
        <v>88.322289000000012</v>
      </c>
      <c r="G404">
        <v>8.4223870000000005</v>
      </c>
      <c r="H404">
        <v>84.823042000000015</v>
      </c>
      <c r="I404">
        <v>5.3190470000000003</v>
      </c>
    </row>
    <row r="405" spans="1:9" x14ac:dyDescent="0.25">
      <c r="A405">
        <v>404</v>
      </c>
      <c r="F405">
        <v>88.345381000000003</v>
      </c>
      <c r="G405">
        <v>8.4210469999999997</v>
      </c>
      <c r="H405">
        <v>84.811754000000008</v>
      </c>
      <c r="I405">
        <v>5.3006460000000004</v>
      </c>
    </row>
    <row r="406" spans="1:9" x14ac:dyDescent="0.25">
      <c r="A406">
        <v>405</v>
      </c>
      <c r="F406">
        <v>88.351103000000009</v>
      </c>
      <c r="G406">
        <v>8.4419219999999999</v>
      </c>
      <c r="H406">
        <v>84.839639000000005</v>
      </c>
      <c r="I406">
        <v>5.2944089999999999</v>
      </c>
    </row>
    <row r="407" spans="1:9" x14ac:dyDescent="0.25">
      <c r="A407">
        <v>406</v>
      </c>
      <c r="F407">
        <v>88.350432000000012</v>
      </c>
      <c r="G407">
        <v>8.4545499999999993</v>
      </c>
      <c r="H407">
        <v>84.784745000000015</v>
      </c>
      <c r="I407">
        <v>5.2678640000000003</v>
      </c>
    </row>
    <row r="408" spans="1:9" x14ac:dyDescent="0.25">
      <c r="A408">
        <v>407</v>
      </c>
      <c r="D408">
        <v>103.89847200000001</v>
      </c>
      <c r="E408">
        <v>6.3497139999999996</v>
      </c>
      <c r="F408">
        <v>88.307755000000014</v>
      </c>
      <c r="G408">
        <v>8.4680029999999995</v>
      </c>
    </row>
    <row r="409" spans="1:9" x14ac:dyDescent="0.25">
      <c r="A409">
        <v>408</v>
      </c>
      <c r="D409">
        <v>103.90543000000001</v>
      </c>
      <c r="E409">
        <v>6.3297670000000004</v>
      </c>
      <c r="F409">
        <v>88.288115000000005</v>
      </c>
      <c r="G409">
        <v>8.5135679999999994</v>
      </c>
    </row>
    <row r="410" spans="1:9" x14ac:dyDescent="0.25">
      <c r="A410">
        <v>409</v>
      </c>
      <c r="D410">
        <v>103.888321</v>
      </c>
      <c r="E410">
        <v>6.3318289999999999</v>
      </c>
      <c r="F410">
        <v>88.338269000000011</v>
      </c>
      <c r="G410">
        <v>8.4230049999999999</v>
      </c>
    </row>
    <row r="411" spans="1:9" x14ac:dyDescent="0.25">
      <c r="A411">
        <v>410</v>
      </c>
      <c r="D411">
        <v>103.85275300000001</v>
      </c>
      <c r="E411">
        <v>6.2935309999999998</v>
      </c>
    </row>
    <row r="412" spans="1:9" x14ac:dyDescent="0.25">
      <c r="A412">
        <v>411</v>
      </c>
      <c r="D412">
        <v>103.85702900000001</v>
      </c>
      <c r="E412">
        <v>6.2803360000000001</v>
      </c>
    </row>
    <row r="413" spans="1:9" x14ac:dyDescent="0.25">
      <c r="A413">
        <v>412</v>
      </c>
      <c r="D413">
        <v>103.86698200000001</v>
      </c>
      <c r="E413">
        <v>6.3029120000000001</v>
      </c>
    </row>
    <row r="414" spans="1:9" x14ac:dyDescent="0.25">
      <c r="A414">
        <v>413</v>
      </c>
      <c r="D414">
        <v>103.881516</v>
      </c>
      <c r="E414">
        <v>6.315747</v>
      </c>
    </row>
    <row r="415" spans="1:9" x14ac:dyDescent="0.25">
      <c r="A415">
        <v>414</v>
      </c>
      <c r="B415">
        <v>110.925881</v>
      </c>
      <c r="C415">
        <v>8.3971820000000008</v>
      </c>
      <c r="D415">
        <v>103.911309</v>
      </c>
      <c r="E415">
        <v>6.3339930000000004</v>
      </c>
    </row>
    <row r="416" spans="1:9" x14ac:dyDescent="0.25">
      <c r="A416">
        <v>415</v>
      </c>
      <c r="B416">
        <v>110.932427</v>
      </c>
      <c r="C416">
        <v>8.3971309999999999</v>
      </c>
      <c r="D416">
        <v>104.04382700000001</v>
      </c>
      <c r="E416">
        <v>6.3753830000000002</v>
      </c>
    </row>
    <row r="417" spans="1:9" x14ac:dyDescent="0.25">
      <c r="A417">
        <v>416</v>
      </c>
      <c r="B417">
        <v>110.94247900000001</v>
      </c>
      <c r="C417">
        <v>8.3940900000000003</v>
      </c>
      <c r="D417">
        <v>103.89847200000001</v>
      </c>
      <c r="E417">
        <v>6.3497139999999996</v>
      </c>
    </row>
    <row r="418" spans="1:9" x14ac:dyDescent="0.25">
      <c r="A418">
        <v>417</v>
      </c>
      <c r="B418">
        <v>110.91907900000001</v>
      </c>
      <c r="C418">
        <v>8.4032640000000001</v>
      </c>
    </row>
    <row r="419" spans="1:9" x14ac:dyDescent="0.25">
      <c r="A419">
        <v>418</v>
      </c>
      <c r="B419">
        <v>110.932896</v>
      </c>
      <c r="C419">
        <v>8.4338300000000004</v>
      </c>
    </row>
    <row r="420" spans="1:9" x14ac:dyDescent="0.25">
      <c r="A420">
        <v>419</v>
      </c>
      <c r="B420">
        <v>110.91031700000001</v>
      </c>
      <c r="C420">
        <v>8.4182629999999996</v>
      </c>
    </row>
    <row r="421" spans="1:9" x14ac:dyDescent="0.25">
      <c r="A421">
        <v>420</v>
      </c>
      <c r="B421">
        <v>110.90206900000001</v>
      </c>
      <c r="C421">
        <v>8.4557880000000001</v>
      </c>
    </row>
    <row r="422" spans="1:9" x14ac:dyDescent="0.25">
      <c r="A422">
        <v>421</v>
      </c>
      <c r="B422">
        <v>110.969284</v>
      </c>
      <c r="C422">
        <v>8.4457869999999993</v>
      </c>
    </row>
    <row r="423" spans="1:9" x14ac:dyDescent="0.25">
      <c r="A423">
        <v>422</v>
      </c>
      <c r="B423">
        <v>110.92036899999999</v>
      </c>
      <c r="C423">
        <v>8.3872859999999996</v>
      </c>
    </row>
    <row r="424" spans="1:9" x14ac:dyDescent="0.25">
      <c r="A424">
        <v>423</v>
      </c>
      <c r="B424">
        <v>110.925881</v>
      </c>
      <c r="C424">
        <v>8.3971820000000008</v>
      </c>
      <c r="H424">
        <v>112.02459</v>
      </c>
      <c r="I424">
        <v>6.2920879999999997</v>
      </c>
    </row>
    <row r="425" spans="1:9" x14ac:dyDescent="0.25">
      <c r="A425">
        <v>424</v>
      </c>
      <c r="F425">
        <v>112.323284</v>
      </c>
      <c r="G425">
        <v>9.4862479999999998</v>
      </c>
      <c r="H425">
        <v>112.02459</v>
      </c>
      <c r="I425">
        <v>6.2920879999999997</v>
      </c>
    </row>
    <row r="426" spans="1:9" x14ac:dyDescent="0.25">
      <c r="A426">
        <v>425</v>
      </c>
      <c r="F426">
        <v>112.321686</v>
      </c>
      <c r="G426">
        <v>9.4831040000000009</v>
      </c>
      <c r="H426">
        <v>112.148499</v>
      </c>
      <c r="I426">
        <v>6.2144640000000004</v>
      </c>
    </row>
    <row r="427" spans="1:9" x14ac:dyDescent="0.25">
      <c r="A427">
        <v>426</v>
      </c>
      <c r="F427">
        <v>112.33199300000001</v>
      </c>
      <c r="G427">
        <v>9.435117</v>
      </c>
      <c r="H427">
        <v>112.10540800000001</v>
      </c>
      <c r="I427">
        <v>6.3047680000000001</v>
      </c>
    </row>
    <row r="428" spans="1:9" x14ac:dyDescent="0.25">
      <c r="A428">
        <v>427</v>
      </c>
      <c r="F428">
        <v>112.347351</v>
      </c>
      <c r="G428">
        <v>9.4329000000000001</v>
      </c>
      <c r="H428">
        <v>112.100666</v>
      </c>
      <c r="I428">
        <v>6.2827070000000003</v>
      </c>
    </row>
    <row r="429" spans="1:9" x14ac:dyDescent="0.25">
      <c r="A429">
        <v>428</v>
      </c>
      <c r="F429">
        <v>112.31694400000001</v>
      </c>
      <c r="G429">
        <v>9.4341369999999998</v>
      </c>
      <c r="H429">
        <v>112.146851</v>
      </c>
      <c r="I429">
        <v>6.2366270000000004</v>
      </c>
    </row>
    <row r="430" spans="1:9" x14ac:dyDescent="0.25">
      <c r="A430">
        <v>429</v>
      </c>
      <c r="F430">
        <v>112.314572</v>
      </c>
      <c r="G430">
        <v>9.4374359999999999</v>
      </c>
      <c r="H430">
        <v>112.17344700000001</v>
      </c>
      <c r="I430">
        <v>6.2288439999999996</v>
      </c>
    </row>
    <row r="431" spans="1:9" x14ac:dyDescent="0.25">
      <c r="A431">
        <v>430</v>
      </c>
      <c r="F431">
        <v>112.331478</v>
      </c>
      <c r="G431">
        <v>9.4312000000000005</v>
      </c>
      <c r="H431">
        <v>112.17252000000001</v>
      </c>
      <c r="I431">
        <v>6.2171440000000002</v>
      </c>
    </row>
    <row r="432" spans="1:9" x14ac:dyDescent="0.25">
      <c r="A432">
        <v>431</v>
      </c>
      <c r="D432">
        <v>127.277027</v>
      </c>
      <c r="E432">
        <v>6.5811960000000003</v>
      </c>
      <c r="F432">
        <v>112.356427</v>
      </c>
      <c r="G432">
        <v>9.4528479999999995</v>
      </c>
      <c r="H432">
        <v>112.21365</v>
      </c>
      <c r="I432">
        <v>6.2076599999999997</v>
      </c>
    </row>
    <row r="433" spans="1:9" x14ac:dyDescent="0.25">
      <c r="A433">
        <v>432</v>
      </c>
      <c r="D433">
        <v>127.30022099999999</v>
      </c>
      <c r="E433">
        <v>6.583361</v>
      </c>
      <c r="F433">
        <v>112.36276700000001</v>
      </c>
      <c r="G433">
        <v>9.4847020000000004</v>
      </c>
      <c r="H433">
        <v>112.02459</v>
      </c>
      <c r="I433">
        <v>6.2920879999999997</v>
      </c>
    </row>
    <row r="434" spans="1:9" x14ac:dyDescent="0.25">
      <c r="A434">
        <v>433</v>
      </c>
      <c r="D434">
        <v>127.231617</v>
      </c>
      <c r="E434">
        <v>6.5027470000000003</v>
      </c>
      <c r="F434">
        <v>112.353024</v>
      </c>
      <c r="G434">
        <v>9.4773309999999995</v>
      </c>
      <c r="H434">
        <v>112.02459</v>
      </c>
      <c r="I434">
        <v>6.2920879999999997</v>
      </c>
    </row>
    <row r="435" spans="1:9" x14ac:dyDescent="0.25">
      <c r="A435">
        <v>434</v>
      </c>
      <c r="D435">
        <v>127.219914</v>
      </c>
      <c r="E435">
        <v>6.5603210000000001</v>
      </c>
      <c r="F435">
        <v>112.323284</v>
      </c>
      <c r="G435">
        <v>9.4862479999999998</v>
      </c>
    </row>
    <row r="436" spans="1:9" x14ac:dyDescent="0.25">
      <c r="A436">
        <v>435</v>
      </c>
      <c r="D436">
        <v>127.19934900000001</v>
      </c>
      <c r="E436">
        <v>6.5594970000000004</v>
      </c>
    </row>
    <row r="437" spans="1:9" x14ac:dyDescent="0.25">
      <c r="A437">
        <v>436</v>
      </c>
      <c r="D437">
        <v>127.197338</v>
      </c>
      <c r="E437">
        <v>6.5458379999999998</v>
      </c>
    </row>
    <row r="438" spans="1:9" x14ac:dyDescent="0.25">
      <c r="A438">
        <v>437</v>
      </c>
      <c r="D438">
        <v>127.20594800000001</v>
      </c>
      <c r="E438">
        <v>6.5229520000000001</v>
      </c>
    </row>
    <row r="439" spans="1:9" x14ac:dyDescent="0.25">
      <c r="A439">
        <v>438</v>
      </c>
      <c r="D439">
        <v>127.31042500000001</v>
      </c>
      <c r="E439">
        <v>6.4973859999999997</v>
      </c>
    </row>
    <row r="440" spans="1:9" x14ac:dyDescent="0.25">
      <c r="A440">
        <v>439</v>
      </c>
      <c r="D440">
        <v>127.40377100000001</v>
      </c>
      <c r="E440">
        <v>6.4390910000000003</v>
      </c>
    </row>
    <row r="441" spans="1:9" x14ac:dyDescent="0.25">
      <c r="A441">
        <v>440</v>
      </c>
      <c r="B441">
        <v>134.19542300000001</v>
      </c>
      <c r="C441">
        <v>6.974526</v>
      </c>
      <c r="D441">
        <v>127.277027</v>
      </c>
      <c r="E441">
        <v>6.5811960000000003</v>
      </c>
    </row>
    <row r="442" spans="1:9" x14ac:dyDescent="0.25">
      <c r="A442">
        <v>441</v>
      </c>
      <c r="B442">
        <v>134.19542300000001</v>
      </c>
      <c r="C442">
        <v>6.974526</v>
      </c>
      <c r="D442">
        <v>127.277027</v>
      </c>
      <c r="E442">
        <v>6.5811960000000003</v>
      </c>
    </row>
    <row r="443" spans="1:9" x14ac:dyDescent="0.25">
      <c r="A443">
        <v>442</v>
      </c>
      <c r="B443">
        <v>134.18526900000001</v>
      </c>
      <c r="C443">
        <v>6.9719490000000004</v>
      </c>
    </row>
    <row r="444" spans="1:9" x14ac:dyDescent="0.25">
      <c r="A444">
        <v>443</v>
      </c>
      <c r="B444">
        <v>134.20330799999999</v>
      </c>
      <c r="C444">
        <v>6.9843710000000003</v>
      </c>
    </row>
    <row r="445" spans="1:9" x14ac:dyDescent="0.25">
      <c r="A445">
        <v>444</v>
      </c>
      <c r="B445">
        <v>134.17036899999999</v>
      </c>
      <c r="C445">
        <v>6.9794229999999997</v>
      </c>
    </row>
    <row r="446" spans="1:9" x14ac:dyDescent="0.25">
      <c r="A446">
        <v>445</v>
      </c>
      <c r="B446">
        <v>134.20964800000002</v>
      </c>
      <c r="C446">
        <v>6.9594750000000003</v>
      </c>
    </row>
    <row r="447" spans="1:9" x14ac:dyDescent="0.25">
      <c r="A447">
        <v>446</v>
      </c>
      <c r="B447">
        <v>134.215836</v>
      </c>
      <c r="C447">
        <v>6.9535479999999996</v>
      </c>
    </row>
    <row r="448" spans="1:9" x14ac:dyDescent="0.25">
      <c r="A448">
        <v>447</v>
      </c>
      <c r="B448">
        <v>134.174755</v>
      </c>
      <c r="C448">
        <v>6.930714</v>
      </c>
    </row>
    <row r="449" spans="1:9" x14ac:dyDescent="0.25">
      <c r="A449">
        <v>448</v>
      </c>
      <c r="B449">
        <v>134.260987</v>
      </c>
      <c r="C449">
        <v>6.9891120000000004</v>
      </c>
      <c r="H449">
        <v>133.11202700000001</v>
      </c>
      <c r="I449">
        <v>5.1133879999999996</v>
      </c>
    </row>
    <row r="450" spans="1:9" x14ac:dyDescent="0.25">
      <c r="A450">
        <v>449</v>
      </c>
      <c r="B450">
        <v>134.19542300000001</v>
      </c>
      <c r="C450">
        <v>6.974526</v>
      </c>
      <c r="H450">
        <v>133.11202700000001</v>
      </c>
      <c r="I450">
        <v>5.1133879999999996</v>
      </c>
    </row>
    <row r="451" spans="1:9" x14ac:dyDescent="0.25">
      <c r="A451">
        <v>450</v>
      </c>
      <c r="B451">
        <v>134.19542300000001</v>
      </c>
      <c r="C451">
        <v>6.974526</v>
      </c>
      <c r="F451">
        <v>134.68544800000001</v>
      </c>
      <c r="G451">
        <v>7.9405060000000001</v>
      </c>
      <c r="H451">
        <v>133.22949600000001</v>
      </c>
      <c r="I451">
        <v>5.0899869999999998</v>
      </c>
    </row>
    <row r="452" spans="1:9" x14ac:dyDescent="0.25">
      <c r="A452">
        <v>451</v>
      </c>
      <c r="F452">
        <v>134.68544800000001</v>
      </c>
      <c r="G452">
        <v>7.9405060000000001</v>
      </c>
      <c r="H452">
        <v>133.18310600000001</v>
      </c>
      <c r="I452">
        <v>5.097461</v>
      </c>
    </row>
    <row r="453" spans="1:9" x14ac:dyDescent="0.25">
      <c r="A453">
        <v>452</v>
      </c>
      <c r="F453">
        <v>134.69085699999999</v>
      </c>
      <c r="G453">
        <v>7.9223619999999997</v>
      </c>
      <c r="H453">
        <v>133.16032100000001</v>
      </c>
      <c r="I453">
        <v>5.1093159999999997</v>
      </c>
    </row>
    <row r="454" spans="1:9" x14ac:dyDescent="0.25">
      <c r="A454">
        <v>453</v>
      </c>
      <c r="F454">
        <v>134.72276300000001</v>
      </c>
      <c r="G454">
        <v>7.9652459999999996</v>
      </c>
      <c r="H454">
        <v>133.17130299999999</v>
      </c>
      <c r="I454">
        <v>5.0768440000000004</v>
      </c>
    </row>
    <row r="455" spans="1:9" x14ac:dyDescent="0.25">
      <c r="A455">
        <v>454</v>
      </c>
      <c r="F455">
        <v>134.75178600000001</v>
      </c>
      <c r="G455">
        <v>7.9841110000000004</v>
      </c>
      <c r="H455">
        <v>133.21392900000001</v>
      </c>
      <c r="I455">
        <v>5.0621020000000003</v>
      </c>
    </row>
    <row r="456" spans="1:9" x14ac:dyDescent="0.25">
      <c r="A456">
        <v>455</v>
      </c>
      <c r="F456">
        <v>134.78270800000001</v>
      </c>
      <c r="G456">
        <v>8.0074100000000001</v>
      </c>
      <c r="H456">
        <v>133.206456</v>
      </c>
      <c r="I456">
        <v>5.0621530000000003</v>
      </c>
    </row>
    <row r="457" spans="1:9" x14ac:dyDescent="0.25">
      <c r="A457">
        <v>456</v>
      </c>
      <c r="D457">
        <v>156.57469399999999</v>
      </c>
      <c r="E457">
        <v>6.3721940000000004</v>
      </c>
      <c r="F457">
        <v>134.761628</v>
      </c>
      <c r="G457">
        <v>7.963546</v>
      </c>
      <c r="H457">
        <v>133.19387900000001</v>
      </c>
      <c r="I457">
        <v>5.1064299999999996</v>
      </c>
    </row>
    <row r="458" spans="1:9" x14ac:dyDescent="0.25">
      <c r="A458">
        <v>457</v>
      </c>
      <c r="D458">
        <v>156.51770399999998</v>
      </c>
      <c r="E458">
        <v>6.3580610000000002</v>
      </c>
      <c r="F458">
        <v>134.84776300000001</v>
      </c>
      <c r="G458">
        <v>7.9264349999999997</v>
      </c>
      <c r="H458">
        <v>133.11202700000001</v>
      </c>
      <c r="I458">
        <v>5.1133879999999996</v>
      </c>
    </row>
    <row r="459" spans="1:9" x14ac:dyDescent="0.25">
      <c r="A459">
        <v>458</v>
      </c>
      <c r="D459">
        <v>156.51632699999999</v>
      </c>
      <c r="E459">
        <v>6.4040809999999997</v>
      </c>
      <c r="F459">
        <v>134.86925500000001</v>
      </c>
      <c r="G459">
        <v>7.9436499999999999</v>
      </c>
    </row>
    <row r="460" spans="1:9" x14ac:dyDescent="0.25">
      <c r="A460">
        <v>459</v>
      </c>
      <c r="D460">
        <v>156.48142899999999</v>
      </c>
      <c r="E460">
        <v>6.3583670000000003</v>
      </c>
      <c r="F460">
        <v>134.68544800000001</v>
      </c>
      <c r="G460">
        <v>7.9405060000000001</v>
      </c>
    </row>
    <row r="461" spans="1:9" x14ac:dyDescent="0.25">
      <c r="A461">
        <v>460</v>
      </c>
      <c r="D461">
        <v>156.48096999999999</v>
      </c>
      <c r="E461">
        <v>6.3153569999999997</v>
      </c>
      <c r="F461">
        <v>134.68544800000001</v>
      </c>
      <c r="G461">
        <v>7.9405060000000001</v>
      </c>
    </row>
    <row r="462" spans="1:9" x14ac:dyDescent="0.25">
      <c r="A462">
        <v>461</v>
      </c>
      <c r="D462">
        <v>156.52597</v>
      </c>
      <c r="E462">
        <v>6.3934179999999996</v>
      </c>
      <c r="F462">
        <v>134.68544800000001</v>
      </c>
      <c r="G462">
        <v>7.9405060000000001</v>
      </c>
    </row>
    <row r="463" spans="1:9" x14ac:dyDescent="0.25">
      <c r="A463">
        <v>462</v>
      </c>
      <c r="D463">
        <v>156.524439</v>
      </c>
      <c r="E463">
        <v>6.4541329999999997</v>
      </c>
      <c r="F463">
        <v>134.68544800000001</v>
      </c>
      <c r="G463">
        <v>7.9405060000000001</v>
      </c>
    </row>
    <row r="464" spans="1:9" x14ac:dyDescent="0.25">
      <c r="A464">
        <v>463</v>
      </c>
      <c r="D464">
        <v>156.63168400000001</v>
      </c>
      <c r="E464">
        <v>6.4139290000000004</v>
      </c>
    </row>
    <row r="465" spans="1:9" x14ac:dyDescent="0.25">
      <c r="A465">
        <v>464</v>
      </c>
      <c r="D465">
        <v>156.57469399999999</v>
      </c>
      <c r="E465">
        <v>6.3721940000000004</v>
      </c>
    </row>
    <row r="466" spans="1:9" x14ac:dyDescent="0.25">
      <c r="A466">
        <v>465</v>
      </c>
      <c r="D466">
        <v>156.57469399999999</v>
      </c>
      <c r="E466">
        <v>6.3721940000000004</v>
      </c>
    </row>
    <row r="467" spans="1:9" x14ac:dyDescent="0.25">
      <c r="A467">
        <v>466</v>
      </c>
      <c r="B467">
        <v>162.62377599999999</v>
      </c>
      <c r="C467">
        <v>7.7677040000000002</v>
      </c>
      <c r="D467">
        <v>156.57469399999999</v>
      </c>
      <c r="E467">
        <v>6.3721940000000004</v>
      </c>
    </row>
    <row r="468" spans="1:9" x14ac:dyDescent="0.25">
      <c r="A468">
        <v>467</v>
      </c>
      <c r="B468">
        <v>162.50846999999999</v>
      </c>
      <c r="C468">
        <v>7.7427039999999998</v>
      </c>
      <c r="D468">
        <v>156.57469399999999</v>
      </c>
      <c r="E468">
        <v>6.3721940000000004</v>
      </c>
    </row>
    <row r="469" spans="1:9" x14ac:dyDescent="0.25">
      <c r="A469">
        <v>468</v>
      </c>
      <c r="B469">
        <v>162.53091899999998</v>
      </c>
      <c r="C469">
        <v>7.7443869999999997</v>
      </c>
    </row>
    <row r="470" spans="1:9" x14ac:dyDescent="0.25">
      <c r="A470">
        <v>469</v>
      </c>
      <c r="B470">
        <v>162.53658200000001</v>
      </c>
      <c r="C470">
        <v>7.729133</v>
      </c>
    </row>
    <row r="471" spans="1:9" x14ac:dyDescent="0.25">
      <c r="A471">
        <v>470</v>
      </c>
      <c r="B471">
        <v>162.54168399999998</v>
      </c>
      <c r="C471">
        <v>7.7498969999999998</v>
      </c>
    </row>
    <row r="472" spans="1:9" x14ac:dyDescent="0.25">
      <c r="A472">
        <v>471</v>
      </c>
      <c r="B472">
        <v>162.56050999999999</v>
      </c>
      <c r="C472">
        <v>7.7504590000000002</v>
      </c>
    </row>
    <row r="473" spans="1:9" x14ac:dyDescent="0.25">
      <c r="A473">
        <v>472</v>
      </c>
      <c r="B473">
        <v>162.53515399999998</v>
      </c>
      <c r="C473">
        <v>7.7465809999999999</v>
      </c>
    </row>
    <row r="474" spans="1:9" x14ac:dyDescent="0.25">
      <c r="A474">
        <v>473</v>
      </c>
      <c r="B474">
        <v>162.50898100000001</v>
      </c>
      <c r="C474">
        <v>7.7617349999999998</v>
      </c>
      <c r="H474">
        <v>159.76545999999999</v>
      </c>
      <c r="I474">
        <v>5.6405099999999999</v>
      </c>
    </row>
    <row r="475" spans="1:9" x14ac:dyDescent="0.25">
      <c r="A475">
        <v>474</v>
      </c>
      <c r="B475">
        <v>162.42596900000001</v>
      </c>
      <c r="C475">
        <v>7.8858680000000003</v>
      </c>
      <c r="F475">
        <v>161.75739899999999</v>
      </c>
      <c r="G475">
        <v>8.5426020000000005</v>
      </c>
      <c r="H475">
        <v>159.76545999999999</v>
      </c>
      <c r="I475">
        <v>5.6405099999999999</v>
      </c>
    </row>
    <row r="476" spans="1:9" x14ac:dyDescent="0.25">
      <c r="A476">
        <v>475</v>
      </c>
      <c r="B476">
        <v>162.62377599999999</v>
      </c>
      <c r="C476">
        <v>7.7677040000000002</v>
      </c>
      <c r="F476">
        <v>161.75739899999999</v>
      </c>
      <c r="G476">
        <v>8.5426020000000005</v>
      </c>
      <c r="H476">
        <v>159.76545999999999</v>
      </c>
      <c r="I476">
        <v>5.6405099999999999</v>
      </c>
    </row>
    <row r="477" spans="1:9" x14ac:dyDescent="0.25">
      <c r="A477">
        <v>476</v>
      </c>
      <c r="F477">
        <v>161.75739899999999</v>
      </c>
      <c r="G477">
        <v>8.5426020000000005</v>
      </c>
      <c r="H477">
        <v>159.76545999999999</v>
      </c>
      <c r="I477">
        <v>5.6405099999999999</v>
      </c>
    </row>
    <row r="478" spans="1:9" x14ac:dyDescent="0.25">
      <c r="A478">
        <v>477</v>
      </c>
      <c r="F478">
        <v>161.75484799999998</v>
      </c>
      <c r="G478">
        <v>8.432347</v>
      </c>
      <c r="H478">
        <v>159.76545999999999</v>
      </c>
      <c r="I478">
        <v>5.6405099999999999</v>
      </c>
    </row>
    <row r="479" spans="1:9" x14ac:dyDescent="0.25">
      <c r="A479">
        <v>478</v>
      </c>
      <c r="F479">
        <v>161.69836699999999</v>
      </c>
      <c r="G479">
        <v>8.5017849999999999</v>
      </c>
      <c r="H479">
        <v>159.76545999999999</v>
      </c>
      <c r="I479">
        <v>5.6405099999999999</v>
      </c>
    </row>
    <row r="480" spans="1:9" x14ac:dyDescent="0.25">
      <c r="A480">
        <v>479</v>
      </c>
      <c r="F480">
        <v>161.70469499999999</v>
      </c>
      <c r="G480">
        <v>8.5500000000000007</v>
      </c>
      <c r="H480">
        <v>159.76545999999999</v>
      </c>
      <c r="I480">
        <v>5.6405099999999999</v>
      </c>
    </row>
    <row r="481" spans="1:9" x14ac:dyDescent="0.25">
      <c r="A481">
        <v>480</v>
      </c>
      <c r="F481">
        <v>161.73199099999999</v>
      </c>
      <c r="G481">
        <v>8.5655610000000006</v>
      </c>
      <c r="H481">
        <v>159.76545999999999</v>
      </c>
      <c r="I481">
        <v>5.6405099999999999</v>
      </c>
    </row>
    <row r="482" spans="1:9" x14ac:dyDescent="0.25">
      <c r="A482">
        <v>481</v>
      </c>
      <c r="F482">
        <v>161.714337</v>
      </c>
      <c r="G482">
        <v>8.6030610000000003</v>
      </c>
      <c r="H482">
        <v>159.76545999999999</v>
      </c>
      <c r="I482">
        <v>5.6405099999999999</v>
      </c>
    </row>
    <row r="483" spans="1:9" x14ac:dyDescent="0.25">
      <c r="A483">
        <v>482</v>
      </c>
      <c r="F483">
        <v>161.70275599999999</v>
      </c>
      <c r="G483">
        <v>8.6027039999999992</v>
      </c>
      <c r="H483">
        <v>159.76545999999999</v>
      </c>
      <c r="I483">
        <v>5.6405099999999999</v>
      </c>
    </row>
    <row r="484" spans="1:9" x14ac:dyDescent="0.25">
      <c r="A484">
        <v>483</v>
      </c>
      <c r="F484">
        <v>161.75739899999999</v>
      </c>
      <c r="G484">
        <v>8.5426020000000005</v>
      </c>
      <c r="H484">
        <v>159.76545999999999</v>
      </c>
      <c r="I484">
        <v>5.6405099999999999</v>
      </c>
    </row>
    <row r="485" spans="1:9" x14ac:dyDescent="0.25">
      <c r="A485">
        <v>484</v>
      </c>
      <c r="F485">
        <v>161.75739899999999</v>
      </c>
      <c r="G485">
        <v>8.5426020000000005</v>
      </c>
    </row>
    <row r="486" spans="1:9" x14ac:dyDescent="0.25">
      <c r="A486">
        <v>485</v>
      </c>
      <c r="F486">
        <v>161.77653099999998</v>
      </c>
      <c r="G486">
        <v>8.5235710000000005</v>
      </c>
    </row>
    <row r="487" spans="1:9" x14ac:dyDescent="0.25">
      <c r="A487">
        <v>486</v>
      </c>
      <c r="D487">
        <v>179.32092</v>
      </c>
      <c r="E487">
        <v>6.6654080000000002</v>
      </c>
    </row>
    <row r="488" spans="1:9" x14ac:dyDescent="0.25">
      <c r="A488">
        <v>487</v>
      </c>
      <c r="D488">
        <v>179.30867499999999</v>
      </c>
      <c r="E488">
        <v>6.6050509999999996</v>
      </c>
    </row>
    <row r="489" spans="1:9" x14ac:dyDescent="0.25">
      <c r="A489">
        <v>488</v>
      </c>
      <c r="D489">
        <v>179.250001</v>
      </c>
      <c r="E489">
        <v>6.6490309999999999</v>
      </c>
    </row>
    <row r="490" spans="1:9" x14ac:dyDescent="0.25">
      <c r="A490">
        <v>489</v>
      </c>
      <c r="D490">
        <v>179.230052</v>
      </c>
      <c r="E490">
        <v>6.6616840000000002</v>
      </c>
    </row>
    <row r="491" spans="1:9" x14ac:dyDescent="0.25">
      <c r="A491">
        <v>490</v>
      </c>
      <c r="D491">
        <v>179.25438800000001</v>
      </c>
      <c r="E491">
        <v>6.6604590000000004</v>
      </c>
    </row>
    <row r="492" spans="1:9" x14ac:dyDescent="0.25">
      <c r="A492">
        <v>491</v>
      </c>
      <c r="D492">
        <v>179.241939</v>
      </c>
      <c r="E492">
        <v>6.6222450000000004</v>
      </c>
    </row>
    <row r="493" spans="1:9" x14ac:dyDescent="0.25">
      <c r="A493">
        <v>492</v>
      </c>
      <c r="D493">
        <v>179.30566299999998</v>
      </c>
      <c r="E493">
        <v>6.6156639999999998</v>
      </c>
    </row>
    <row r="494" spans="1:9" x14ac:dyDescent="0.25">
      <c r="A494">
        <v>493</v>
      </c>
      <c r="B494">
        <v>184.530204</v>
      </c>
      <c r="C494">
        <v>8.7080110000000008</v>
      </c>
      <c r="D494">
        <v>179.33581599999999</v>
      </c>
      <c r="E494">
        <v>6.6431120000000004</v>
      </c>
    </row>
    <row r="495" spans="1:9" x14ac:dyDescent="0.25">
      <c r="A495">
        <v>494</v>
      </c>
      <c r="B495">
        <v>184.515918</v>
      </c>
      <c r="C495">
        <v>8.7383670000000002</v>
      </c>
      <c r="D495">
        <v>179.368775</v>
      </c>
      <c r="E495">
        <v>6.708418</v>
      </c>
    </row>
    <row r="496" spans="1:9" x14ac:dyDescent="0.25">
      <c r="A496">
        <v>495</v>
      </c>
      <c r="B496">
        <v>184.52535499999999</v>
      </c>
      <c r="C496">
        <v>8.7340309999999999</v>
      </c>
      <c r="D496">
        <v>179.32092</v>
      </c>
      <c r="E496">
        <v>6.6654080000000002</v>
      </c>
    </row>
    <row r="497" spans="1:9" x14ac:dyDescent="0.25">
      <c r="A497">
        <v>496</v>
      </c>
      <c r="B497">
        <v>184.54780499999998</v>
      </c>
      <c r="C497">
        <v>8.7098980000000008</v>
      </c>
    </row>
    <row r="498" spans="1:9" x14ac:dyDescent="0.25">
      <c r="A498">
        <v>497</v>
      </c>
      <c r="B498">
        <v>184.52387499999998</v>
      </c>
      <c r="C498">
        <v>8.7244390000000003</v>
      </c>
    </row>
    <row r="499" spans="1:9" x14ac:dyDescent="0.25">
      <c r="A499">
        <v>498</v>
      </c>
      <c r="B499">
        <v>184.52382599999999</v>
      </c>
      <c r="C499">
        <v>8.7318879999999996</v>
      </c>
    </row>
    <row r="500" spans="1:9" x14ac:dyDescent="0.25">
      <c r="A500">
        <v>499</v>
      </c>
      <c r="B500">
        <v>184.442397</v>
      </c>
      <c r="C500">
        <v>8.8160209999999992</v>
      </c>
    </row>
    <row r="501" spans="1:9" x14ac:dyDescent="0.25">
      <c r="A501">
        <v>500</v>
      </c>
      <c r="B501">
        <v>184.530204</v>
      </c>
      <c r="C501">
        <v>8.7080110000000008</v>
      </c>
      <c r="F501">
        <v>184.56275499999998</v>
      </c>
      <c r="G501">
        <v>9.4520920000000004</v>
      </c>
      <c r="H501">
        <v>184.46122599999998</v>
      </c>
      <c r="I501">
        <v>5.9516840000000002</v>
      </c>
    </row>
    <row r="502" spans="1:9" x14ac:dyDescent="0.25">
      <c r="A502">
        <v>501</v>
      </c>
      <c r="B502">
        <v>184.530204</v>
      </c>
      <c r="C502">
        <v>8.7080110000000008</v>
      </c>
      <c r="F502">
        <v>184.56275499999998</v>
      </c>
      <c r="G502">
        <v>9.4520920000000004</v>
      </c>
      <c r="H502">
        <v>184.459643</v>
      </c>
      <c r="I502">
        <v>5.9448470000000002</v>
      </c>
    </row>
    <row r="503" spans="1:9" x14ac:dyDescent="0.25">
      <c r="A503">
        <v>502</v>
      </c>
      <c r="F503">
        <v>184.56275499999998</v>
      </c>
      <c r="G503">
        <v>9.4520920000000004</v>
      </c>
      <c r="H503">
        <v>184.45954</v>
      </c>
      <c r="I503">
        <v>5.9442349999999999</v>
      </c>
    </row>
    <row r="504" spans="1:9" x14ac:dyDescent="0.25">
      <c r="A504">
        <v>503</v>
      </c>
      <c r="F504">
        <v>184.56275499999998</v>
      </c>
      <c r="G504">
        <v>9.4520920000000004</v>
      </c>
      <c r="H504">
        <v>184.424644</v>
      </c>
      <c r="I504">
        <v>5.9693370000000003</v>
      </c>
    </row>
    <row r="505" spans="1:9" x14ac:dyDescent="0.25">
      <c r="A505">
        <v>504</v>
      </c>
      <c r="F505">
        <v>184.56275499999998</v>
      </c>
      <c r="G505">
        <v>9.4520920000000004</v>
      </c>
      <c r="H505">
        <v>184.45724799999999</v>
      </c>
      <c r="I505">
        <v>5.9467340000000002</v>
      </c>
    </row>
    <row r="506" spans="1:9" x14ac:dyDescent="0.25">
      <c r="A506">
        <v>505</v>
      </c>
      <c r="F506">
        <v>184.52469199999999</v>
      </c>
      <c r="G506">
        <v>9.4438270000000006</v>
      </c>
      <c r="H506">
        <v>184.49346800000001</v>
      </c>
      <c r="I506">
        <v>5.9713770000000004</v>
      </c>
    </row>
    <row r="507" spans="1:9" x14ac:dyDescent="0.25">
      <c r="A507">
        <v>506</v>
      </c>
      <c r="F507">
        <v>184.53673499999999</v>
      </c>
      <c r="G507">
        <v>9.4369390000000006</v>
      </c>
      <c r="H507">
        <v>184.56903</v>
      </c>
      <c r="I507">
        <v>5.9823469999999999</v>
      </c>
    </row>
    <row r="508" spans="1:9" x14ac:dyDescent="0.25">
      <c r="A508">
        <v>507</v>
      </c>
      <c r="F508">
        <v>184.555205</v>
      </c>
      <c r="G508">
        <v>9.4420920000000006</v>
      </c>
      <c r="H508">
        <v>184.419185</v>
      </c>
      <c r="I508">
        <v>5.9719389999999999</v>
      </c>
    </row>
    <row r="509" spans="1:9" x14ac:dyDescent="0.25">
      <c r="A509">
        <v>508</v>
      </c>
      <c r="F509">
        <v>184.502242</v>
      </c>
      <c r="G509">
        <v>9.4147449999999999</v>
      </c>
      <c r="H509">
        <v>184.42117199999998</v>
      </c>
      <c r="I509">
        <v>5.9388779999999999</v>
      </c>
    </row>
    <row r="510" spans="1:9" x14ac:dyDescent="0.25">
      <c r="A510">
        <v>509</v>
      </c>
      <c r="F510">
        <v>184.52479499999998</v>
      </c>
      <c r="G510">
        <v>9.3710719999999998</v>
      </c>
      <c r="H510">
        <v>184.46122599999998</v>
      </c>
      <c r="I510">
        <v>5.9516840000000002</v>
      </c>
    </row>
    <row r="511" spans="1:9" x14ac:dyDescent="0.25">
      <c r="A511">
        <v>510</v>
      </c>
      <c r="F511">
        <v>184.56275499999998</v>
      </c>
      <c r="G511">
        <v>9.4520920000000004</v>
      </c>
      <c r="H511">
        <v>184.46122599999998</v>
      </c>
      <c r="I511">
        <v>5.9516840000000002</v>
      </c>
    </row>
    <row r="512" spans="1:9" x14ac:dyDescent="0.25">
      <c r="A512">
        <v>511</v>
      </c>
    </row>
    <row r="513" spans="1:9" x14ac:dyDescent="0.25">
      <c r="A513">
        <v>512</v>
      </c>
      <c r="D513">
        <v>204.02173499999998</v>
      </c>
      <c r="E513">
        <v>7.9382140000000003</v>
      </c>
    </row>
    <row r="514" spans="1:9" x14ac:dyDescent="0.25">
      <c r="A514">
        <v>513</v>
      </c>
      <c r="D514">
        <v>204.04898399999999</v>
      </c>
      <c r="E514">
        <v>7.9526519999999996</v>
      </c>
    </row>
    <row r="515" spans="1:9" x14ac:dyDescent="0.25">
      <c r="A515">
        <v>514</v>
      </c>
      <c r="D515">
        <v>204.046786</v>
      </c>
      <c r="E515">
        <v>7.9611739999999998</v>
      </c>
    </row>
    <row r="516" spans="1:9" x14ac:dyDescent="0.25">
      <c r="A516">
        <v>515</v>
      </c>
      <c r="D516">
        <v>203.99525399999999</v>
      </c>
      <c r="E516">
        <v>7.9586730000000001</v>
      </c>
    </row>
    <row r="517" spans="1:9" x14ac:dyDescent="0.25">
      <c r="A517">
        <v>516</v>
      </c>
      <c r="D517">
        <v>204.03581499999999</v>
      </c>
      <c r="E517">
        <v>7.9316839999999997</v>
      </c>
    </row>
    <row r="518" spans="1:9" x14ac:dyDescent="0.25">
      <c r="A518">
        <v>517</v>
      </c>
      <c r="D518">
        <v>204.03290799999999</v>
      </c>
      <c r="E518">
        <v>7.9419890000000004</v>
      </c>
    </row>
    <row r="519" spans="1:9" x14ac:dyDescent="0.25">
      <c r="A519">
        <v>518</v>
      </c>
      <c r="B519">
        <v>209.074386</v>
      </c>
      <c r="C519">
        <v>9.5922440000000009</v>
      </c>
      <c r="D519">
        <v>204.06535600000001</v>
      </c>
      <c r="E519">
        <v>7.9404589999999997</v>
      </c>
    </row>
    <row r="520" spans="1:9" x14ac:dyDescent="0.25">
      <c r="A520">
        <v>519</v>
      </c>
      <c r="B520">
        <v>209.16760199999999</v>
      </c>
      <c r="C520">
        <v>9.6066839999999996</v>
      </c>
      <c r="D520">
        <v>204.07193999999998</v>
      </c>
      <c r="E520">
        <v>7.9127549999999998</v>
      </c>
    </row>
    <row r="521" spans="1:9" x14ac:dyDescent="0.25">
      <c r="A521">
        <v>520</v>
      </c>
      <c r="B521">
        <v>209.13851799999998</v>
      </c>
      <c r="C521">
        <v>9.6149489999999993</v>
      </c>
      <c r="D521">
        <v>204.13933900000001</v>
      </c>
      <c r="E521">
        <v>7.9291840000000002</v>
      </c>
    </row>
    <row r="522" spans="1:9" x14ac:dyDescent="0.25">
      <c r="A522">
        <v>521</v>
      </c>
      <c r="B522">
        <v>209.107955</v>
      </c>
      <c r="C522">
        <v>9.6294900000000005</v>
      </c>
      <c r="D522">
        <v>204.02173499999998</v>
      </c>
      <c r="E522">
        <v>7.9382140000000003</v>
      </c>
    </row>
    <row r="523" spans="1:9" x14ac:dyDescent="0.25">
      <c r="A523">
        <v>522</v>
      </c>
      <c r="B523">
        <v>209.08882399999999</v>
      </c>
      <c r="C523">
        <v>9.6296940000000006</v>
      </c>
    </row>
    <row r="524" spans="1:9" x14ac:dyDescent="0.25">
      <c r="A524">
        <v>523</v>
      </c>
      <c r="B524">
        <v>209.09050999999999</v>
      </c>
      <c r="C524">
        <v>9.6665810000000008</v>
      </c>
    </row>
    <row r="525" spans="1:9" x14ac:dyDescent="0.25">
      <c r="A525">
        <v>524</v>
      </c>
      <c r="B525">
        <v>209.06591699999998</v>
      </c>
      <c r="C525">
        <v>9.6629090000000009</v>
      </c>
    </row>
    <row r="526" spans="1:9" x14ac:dyDescent="0.25">
      <c r="A526">
        <v>525</v>
      </c>
      <c r="B526">
        <v>209.096328</v>
      </c>
      <c r="C526">
        <v>9.6327040000000004</v>
      </c>
    </row>
    <row r="527" spans="1:9" x14ac:dyDescent="0.25">
      <c r="A527">
        <v>526</v>
      </c>
      <c r="B527">
        <v>209.074386</v>
      </c>
      <c r="C527">
        <v>9.5922440000000009</v>
      </c>
      <c r="F527">
        <v>209.24918299999999</v>
      </c>
      <c r="G527">
        <v>10.325612</v>
      </c>
    </row>
    <row r="528" spans="1:9" x14ac:dyDescent="0.25">
      <c r="A528">
        <v>527</v>
      </c>
      <c r="F528">
        <v>209.26341500000001</v>
      </c>
      <c r="G528">
        <v>10.339285</v>
      </c>
      <c r="H528">
        <v>210.56352099999998</v>
      </c>
      <c r="I528">
        <v>7.5238779999999998</v>
      </c>
    </row>
    <row r="529" spans="1:9" x14ac:dyDescent="0.25">
      <c r="A529">
        <v>528</v>
      </c>
      <c r="F529">
        <v>209.34943699999999</v>
      </c>
      <c r="G529">
        <v>10.378826</v>
      </c>
      <c r="H529">
        <v>210.55106999999998</v>
      </c>
      <c r="I529">
        <v>7.48102</v>
      </c>
    </row>
    <row r="530" spans="1:9" x14ac:dyDescent="0.25">
      <c r="A530">
        <v>529</v>
      </c>
      <c r="F530">
        <v>209.310306</v>
      </c>
      <c r="G530">
        <v>10.403673</v>
      </c>
      <c r="H530">
        <v>210.55234799999999</v>
      </c>
      <c r="I530">
        <v>7.4890809999999997</v>
      </c>
    </row>
    <row r="531" spans="1:9" x14ac:dyDescent="0.25">
      <c r="A531">
        <v>530</v>
      </c>
      <c r="F531">
        <v>209.31535600000001</v>
      </c>
      <c r="G531">
        <v>10.406888</v>
      </c>
      <c r="H531">
        <v>210.58933500000001</v>
      </c>
      <c r="I531">
        <v>7.4967860000000002</v>
      </c>
    </row>
    <row r="532" spans="1:9" x14ac:dyDescent="0.25">
      <c r="A532">
        <v>531</v>
      </c>
      <c r="F532">
        <v>209.35137499999999</v>
      </c>
      <c r="G532">
        <v>10.390459</v>
      </c>
      <c r="H532">
        <v>210.60560899999999</v>
      </c>
      <c r="I532">
        <v>7.4777040000000001</v>
      </c>
    </row>
    <row r="533" spans="1:9" x14ac:dyDescent="0.25">
      <c r="A533">
        <v>532</v>
      </c>
      <c r="F533">
        <v>209.34265399999998</v>
      </c>
      <c r="G533">
        <v>10.372909</v>
      </c>
      <c r="H533">
        <v>210.59137999999999</v>
      </c>
      <c r="I533">
        <v>7.4568370000000002</v>
      </c>
    </row>
    <row r="534" spans="1:9" x14ac:dyDescent="0.25">
      <c r="A534">
        <v>533</v>
      </c>
      <c r="F534">
        <v>209.378367</v>
      </c>
      <c r="G534">
        <v>10.363469</v>
      </c>
      <c r="H534">
        <v>210.57882999999998</v>
      </c>
      <c r="I534">
        <v>7.4692350000000003</v>
      </c>
    </row>
    <row r="535" spans="1:9" x14ac:dyDescent="0.25">
      <c r="A535">
        <v>534</v>
      </c>
      <c r="F535">
        <v>209.413928</v>
      </c>
      <c r="G535">
        <v>10.360612</v>
      </c>
      <c r="H535">
        <v>210.60943900000001</v>
      </c>
      <c r="I535">
        <v>7.4524999999999997</v>
      </c>
    </row>
    <row r="536" spans="1:9" x14ac:dyDescent="0.25">
      <c r="A536">
        <v>535</v>
      </c>
      <c r="D536">
        <v>224.30444800000001</v>
      </c>
      <c r="E536">
        <v>7.2149349999999997</v>
      </c>
      <c r="F536">
        <v>209.37637999999998</v>
      </c>
      <c r="G536">
        <v>10.328723999999999</v>
      </c>
      <c r="H536">
        <v>210.695663</v>
      </c>
      <c r="I536">
        <v>7.4155610000000003</v>
      </c>
    </row>
    <row r="537" spans="1:9" x14ac:dyDescent="0.25">
      <c r="A537">
        <v>536</v>
      </c>
      <c r="D537">
        <v>224.308942</v>
      </c>
      <c r="E537">
        <v>7.2143290000000002</v>
      </c>
      <c r="F537">
        <v>209.24918299999999</v>
      </c>
      <c r="G537">
        <v>10.325612</v>
      </c>
      <c r="H537">
        <v>210.714538</v>
      </c>
      <c r="I537">
        <v>7.4007139999999998</v>
      </c>
    </row>
    <row r="538" spans="1:9" x14ac:dyDescent="0.25">
      <c r="A538">
        <v>537</v>
      </c>
      <c r="D538">
        <v>224.30671999999998</v>
      </c>
      <c r="E538">
        <v>7.2131679999999996</v>
      </c>
      <c r="H538">
        <v>210.56352099999998</v>
      </c>
      <c r="I538">
        <v>7.5238779999999998</v>
      </c>
    </row>
    <row r="539" spans="1:9" x14ac:dyDescent="0.25">
      <c r="A539">
        <v>538</v>
      </c>
      <c r="D539">
        <v>224.337729</v>
      </c>
      <c r="E539">
        <v>7.2274589999999996</v>
      </c>
    </row>
    <row r="540" spans="1:9" x14ac:dyDescent="0.25">
      <c r="A540">
        <v>539</v>
      </c>
      <c r="D540">
        <v>224.34772799999999</v>
      </c>
      <c r="E540">
        <v>7.2289750000000002</v>
      </c>
    </row>
    <row r="541" spans="1:9" x14ac:dyDescent="0.25">
      <c r="A541">
        <v>540</v>
      </c>
      <c r="D541">
        <v>224.342173</v>
      </c>
      <c r="E541">
        <v>7.186553</v>
      </c>
    </row>
    <row r="542" spans="1:9" x14ac:dyDescent="0.25">
      <c r="A542">
        <v>541</v>
      </c>
      <c r="D542">
        <v>224.380302</v>
      </c>
      <c r="E542">
        <v>7.2441760000000004</v>
      </c>
    </row>
    <row r="543" spans="1:9" x14ac:dyDescent="0.25">
      <c r="A543">
        <v>542</v>
      </c>
      <c r="D543">
        <v>224.40307999999999</v>
      </c>
      <c r="E543">
        <v>7.2338740000000001</v>
      </c>
    </row>
    <row r="544" spans="1:9" x14ac:dyDescent="0.25">
      <c r="A544">
        <v>543</v>
      </c>
      <c r="B544">
        <v>231.03991200000002</v>
      </c>
      <c r="C544">
        <v>8.122363</v>
      </c>
      <c r="D544">
        <v>224.41838100000001</v>
      </c>
      <c r="E544">
        <v>7.2601339999999999</v>
      </c>
    </row>
    <row r="545" spans="1:9" x14ac:dyDescent="0.25">
      <c r="A545">
        <v>544</v>
      </c>
      <c r="B545">
        <v>231.02440899999999</v>
      </c>
      <c r="C545">
        <v>8.1180199999999996</v>
      </c>
      <c r="D545">
        <v>224.30444800000001</v>
      </c>
      <c r="E545">
        <v>7.2149349999999997</v>
      </c>
    </row>
    <row r="546" spans="1:9" x14ac:dyDescent="0.25">
      <c r="A546">
        <v>545</v>
      </c>
      <c r="B546">
        <v>231.028851</v>
      </c>
      <c r="C546">
        <v>8.1262519999999991</v>
      </c>
      <c r="D546">
        <v>224.30444800000001</v>
      </c>
      <c r="E546">
        <v>7.2149349999999997</v>
      </c>
    </row>
    <row r="547" spans="1:9" x14ac:dyDescent="0.25">
      <c r="A547">
        <v>546</v>
      </c>
      <c r="B547">
        <v>231.02152899999999</v>
      </c>
      <c r="C547">
        <v>8.1507459999999998</v>
      </c>
    </row>
    <row r="548" spans="1:9" x14ac:dyDescent="0.25">
      <c r="A548">
        <v>547</v>
      </c>
      <c r="B548">
        <v>231.022538</v>
      </c>
      <c r="C548">
        <v>8.1597860000000004</v>
      </c>
    </row>
    <row r="549" spans="1:9" x14ac:dyDescent="0.25">
      <c r="A549">
        <v>548</v>
      </c>
      <c r="B549">
        <v>230.96006599999998</v>
      </c>
      <c r="C549">
        <v>8.1807949999999998</v>
      </c>
    </row>
    <row r="550" spans="1:9" x14ac:dyDescent="0.25">
      <c r="A550">
        <v>549</v>
      </c>
      <c r="B550">
        <v>230.97547</v>
      </c>
      <c r="C550">
        <v>8.2243790000000008</v>
      </c>
    </row>
    <row r="551" spans="1:9" x14ac:dyDescent="0.25">
      <c r="A551">
        <v>550</v>
      </c>
      <c r="B551">
        <v>230.936837</v>
      </c>
      <c r="C551">
        <v>8.2194800000000008</v>
      </c>
    </row>
    <row r="552" spans="1:9" x14ac:dyDescent="0.25">
      <c r="A552">
        <v>551</v>
      </c>
      <c r="B552">
        <v>230.97299599999999</v>
      </c>
      <c r="C552">
        <v>8.2588709999999992</v>
      </c>
    </row>
    <row r="553" spans="1:9" x14ac:dyDescent="0.25">
      <c r="A553">
        <v>552</v>
      </c>
      <c r="B553">
        <v>230.960623</v>
      </c>
      <c r="C553">
        <v>8.3239190000000001</v>
      </c>
    </row>
    <row r="554" spans="1:9" x14ac:dyDescent="0.25">
      <c r="A554">
        <v>553</v>
      </c>
      <c r="B554">
        <v>231.03991200000002</v>
      </c>
      <c r="C554">
        <v>8.122363</v>
      </c>
      <c r="F554">
        <v>231.03637800000001</v>
      </c>
      <c r="G554">
        <v>8.9959550000000004</v>
      </c>
      <c r="H554">
        <v>230.815732</v>
      </c>
      <c r="I554">
        <v>5.9417679999999997</v>
      </c>
    </row>
    <row r="555" spans="1:9" x14ac:dyDescent="0.25">
      <c r="A555">
        <v>554</v>
      </c>
      <c r="F555">
        <v>231.052132</v>
      </c>
      <c r="G555">
        <v>8.9547450000000008</v>
      </c>
      <c r="H555">
        <v>230.82315499999999</v>
      </c>
      <c r="I555">
        <v>5.9649989999999997</v>
      </c>
    </row>
    <row r="556" spans="1:9" x14ac:dyDescent="0.25">
      <c r="A556">
        <v>555</v>
      </c>
      <c r="F556">
        <v>231.01819499999999</v>
      </c>
      <c r="G556">
        <v>8.9841379999999997</v>
      </c>
      <c r="H556">
        <v>230.82032599999999</v>
      </c>
      <c r="I556">
        <v>5.9563119999999996</v>
      </c>
    </row>
    <row r="557" spans="1:9" x14ac:dyDescent="0.25">
      <c r="A557">
        <v>556</v>
      </c>
      <c r="F557">
        <v>231.03667899999999</v>
      </c>
      <c r="G557">
        <v>8.9915109999999991</v>
      </c>
      <c r="H557">
        <v>230.80391399999999</v>
      </c>
      <c r="I557">
        <v>5.9489890000000001</v>
      </c>
    </row>
    <row r="558" spans="1:9" x14ac:dyDescent="0.25">
      <c r="A558">
        <v>557</v>
      </c>
      <c r="F558">
        <v>231.054406</v>
      </c>
      <c r="G558">
        <v>9.0073179999999997</v>
      </c>
      <c r="H558">
        <v>230.79946999999999</v>
      </c>
      <c r="I558">
        <v>5.9614130000000003</v>
      </c>
    </row>
    <row r="559" spans="1:9" x14ac:dyDescent="0.25">
      <c r="A559">
        <v>558</v>
      </c>
      <c r="F559">
        <v>231.01531700000001</v>
      </c>
      <c r="G559">
        <v>9.0305490000000006</v>
      </c>
      <c r="H559">
        <v>230.814469</v>
      </c>
      <c r="I559">
        <v>5.9766139999999996</v>
      </c>
    </row>
    <row r="560" spans="1:9" x14ac:dyDescent="0.25">
      <c r="A560">
        <v>559</v>
      </c>
      <c r="F560">
        <v>231.01809600000001</v>
      </c>
      <c r="G560">
        <v>9.0171159999999997</v>
      </c>
      <c r="H560">
        <v>230.796389</v>
      </c>
      <c r="I560">
        <v>5.9497970000000002</v>
      </c>
    </row>
    <row r="561" spans="1:9" x14ac:dyDescent="0.25">
      <c r="A561">
        <v>560</v>
      </c>
      <c r="D561">
        <v>245.669871</v>
      </c>
      <c r="E561">
        <v>5.4566910000000002</v>
      </c>
      <c r="F561">
        <v>231.046729</v>
      </c>
      <c r="G561">
        <v>9.0338320000000003</v>
      </c>
      <c r="H561">
        <v>230.81315499999999</v>
      </c>
      <c r="I561">
        <v>5.964696</v>
      </c>
    </row>
    <row r="562" spans="1:9" x14ac:dyDescent="0.25">
      <c r="A562">
        <v>561</v>
      </c>
      <c r="D562">
        <v>245.676287</v>
      </c>
      <c r="E562">
        <v>5.4274509999999996</v>
      </c>
      <c r="F562">
        <v>231.04198299999999</v>
      </c>
      <c r="G562">
        <v>9.0620630000000002</v>
      </c>
      <c r="H562">
        <v>230.816945</v>
      </c>
      <c r="I562">
        <v>5.9671700000000003</v>
      </c>
    </row>
    <row r="563" spans="1:9" x14ac:dyDescent="0.25">
      <c r="A563">
        <v>562</v>
      </c>
      <c r="D563">
        <v>245.65173999999999</v>
      </c>
      <c r="E563">
        <v>5.4332580000000004</v>
      </c>
      <c r="F563">
        <v>230.956582</v>
      </c>
      <c r="G563">
        <v>9.0572149999999993</v>
      </c>
      <c r="H563">
        <v>230.782197</v>
      </c>
      <c r="I563">
        <v>5.9429290000000004</v>
      </c>
    </row>
    <row r="564" spans="1:9" x14ac:dyDescent="0.25">
      <c r="A564">
        <v>563</v>
      </c>
      <c r="D564">
        <v>245.633105</v>
      </c>
      <c r="E564">
        <v>5.4383590000000002</v>
      </c>
      <c r="F564">
        <v>230.968096</v>
      </c>
      <c r="G564">
        <v>9.0447410000000001</v>
      </c>
      <c r="H564">
        <v>230.815732</v>
      </c>
      <c r="I564">
        <v>5.9417679999999997</v>
      </c>
    </row>
    <row r="565" spans="1:9" x14ac:dyDescent="0.25">
      <c r="A565">
        <v>564</v>
      </c>
      <c r="D565">
        <v>245.628409</v>
      </c>
      <c r="E565">
        <v>5.4109360000000004</v>
      </c>
      <c r="F565">
        <v>230.94936100000001</v>
      </c>
      <c r="G565">
        <v>9.0894860000000008</v>
      </c>
      <c r="H565">
        <v>230.815732</v>
      </c>
      <c r="I565">
        <v>5.9417679999999997</v>
      </c>
    </row>
    <row r="566" spans="1:9" x14ac:dyDescent="0.25">
      <c r="A566">
        <v>565</v>
      </c>
      <c r="D566">
        <v>245.62765400000001</v>
      </c>
      <c r="E566">
        <v>5.3907850000000002</v>
      </c>
      <c r="F566">
        <v>231.03637800000001</v>
      </c>
      <c r="G566">
        <v>8.9959550000000004</v>
      </c>
    </row>
    <row r="567" spans="1:9" x14ac:dyDescent="0.25">
      <c r="A567">
        <v>566</v>
      </c>
      <c r="D567">
        <v>245.64810399999999</v>
      </c>
      <c r="E567">
        <v>5.3865429999999996</v>
      </c>
      <c r="F567">
        <v>231.03637800000001</v>
      </c>
      <c r="G567">
        <v>8.9959550000000004</v>
      </c>
    </row>
    <row r="568" spans="1:9" x14ac:dyDescent="0.25">
      <c r="A568">
        <v>567</v>
      </c>
      <c r="D568">
        <v>245.63128499999999</v>
      </c>
      <c r="E568">
        <v>5.3756849999999998</v>
      </c>
    </row>
    <row r="569" spans="1:9" x14ac:dyDescent="0.25">
      <c r="A569">
        <v>568</v>
      </c>
      <c r="D569">
        <v>245.61770100000001</v>
      </c>
      <c r="E569">
        <v>5.3777559999999998</v>
      </c>
    </row>
    <row r="570" spans="1:9" x14ac:dyDescent="0.25">
      <c r="A570">
        <v>569</v>
      </c>
      <c r="D570">
        <v>245.625632</v>
      </c>
      <c r="E570">
        <v>5.374625</v>
      </c>
    </row>
    <row r="571" spans="1:9" x14ac:dyDescent="0.25">
      <c r="A571">
        <v>570</v>
      </c>
      <c r="D571">
        <v>245.63759899999999</v>
      </c>
      <c r="E571">
        <v>5.3819480000000004</v>
      </c>
    </row>
    <row r="572" spans="1:9" x14ac:dyDescent="0.25">
      <c r="A572">
        <v>571</v>
      </c>
      <c r="D572">
        <v>245.669871</v>
      </c>
      <c r="E572">
        <v>5.4233089999999997</v>
      </c>
    </row>
    <row r="573" spans="1:9" x14ac:dyDescent="0.25">
      <c r="A573">
        <v>572</v>
      </c>
      <c r="B573">
        <v>254.81920500000001</v>
      </c>
      <c r="C573">
        <v>6.4967389999999998</v>
      </c>
      <c r="D573">
        <v>245.72820200000001</v>
      </c>
      <c r="E573">
        <v>5.5241119999999997</v>
      </c>
    </row>
    <row r="574" spans="1:9" x14ac:dyDescent="0.25">
      <c r="A574">
        <v>573</v>
      </c>
      <c r="B574">
        <v>254.83677499999999</v>
      </c>
      <c r="C574">
        <v>6.4628009999999998</v>
      </c>
      <c r="D574">
        <v>245.669871</v>
      </c>
      <c r="E574">
        <v>5.4566910000000002</v>
      </c>
    </row>
    <row r="575" spans="1:9" x14ac:dyDescent="0.25">
      <c r="A575">
        <v>574</v>
      </c>
      <c r="B575">
        <v>254.84723199999999</v>
      </c>
      <c r="C575">
        <v>6.4457319999999996</v>
      </c>
    </row>
    <row r="576" spans="1:9" x14ac:dyDescent="0.25">
      <c r="A576">
        <v>575</v>
      </c>
      <c r="B576">
        <v>254.85586799999999</v>
      </c>
      <c r="C576">
        <v>6.4457319999999996</v>
      </c>
    </row>
    <row r="577" spans="1:9" x14ac:dyDescent="0.25">
      <c r="A577">
        <v>576</v>
      </c>
      <c r="B577">
        <v>254.81414999999998</v>
      </c>
      <c r="C577">
        <v>6.4478530000000003</v>
      </c>
      <c r="H577">
        <v>248.672999</v>
      </c>
      <c r="I577">
        <v>4.3473030000000001</v>
      </c>
    </row>
    <row r="578" spans="1:9" x14ac:dyDescent="0.25">
      <c r="A578">
        <v>577</v>
      </c>
      <c r="B578">
        <v>254.851271</v>
      </c>
      <c r="C578">
        <v>6.4708819999999996</v>
      </c>
      <c r="H578">
        <v>248.677043</v>
      </c>
      <c r="I578">
        <v>4.370838</v>
      </c>
    </row>
    <row r="579" spans="1:9" x14ac:dyDescent="0.25">
      <c r="A579">
        <v>578</v>
      </c>
      <c r="B579">
        <v>254.83470399999999</v>
      </c>
      <c r="C579">
        <v>6.4977489999999998</v>
      </c>
      <c r="H579">
        <v>248.68269599999999</v>
      </c>
      <c r="I579">
        <v>4.3668480000000001</v>
      </c>
    </row>
    <row r="580" spans="1:9" x14ac:dyDescent="0.25">
      <c r="A580">
        <v>579</v>
      </c>
      <c r="B580">
        <v>254.80748599999998</v>
      </c>
      <c r="C580">
        <v>6.4740630000000001</v>
      </c>
      <c r="H580">
        <v>248.688605</v>
      </c>
      <c r="I580">
        <v>4.3668990000000001</v>
      </c>
    </row>
    <row r="581" spans="1:9" x14ac:dyDescent="0.25">
      <c r="A581">
        <v>580</v>
      </c>
      <c r="B581">
        <v>254.79728599999999</v>
      </c>
      <c r="C581">
        <v>6.4642660000000003</v>
      </c>
      <c r="H581">
        <v>248.697394</v>
      </c>
      <c r="I581">
        <v>4.3393750000000004</v>
      </c>
    </row>
    <row r="582" spans="1:9" x14ac:dyDescent="0.25">
      <c r="A582">
        <v>581</v>
      </c>
      <c r="B582">
        <v>254.73652899999999</v>
      </c>
      <c r="C582">
        <v>6.4706299999999999</v>
      </c>
      <c r="F582">
        <v>253.47462300000001</v>
      </c>
      <c r="G582">
        <v>7.6122880000000004</v>
      </c>
      <c r="H582">
        <v>248.67441400000001</v>
      </c>
      <c r="I582">
        <v>4.3270020000000002</v>
      </c>
    </row>
    <row r="583" spans="1:9" x14ac:dyDescent="0.25">
      <c r="A583">
        <v>582</v>
      </c>
      <c r="B583">
        <v>254.81920500000001</v>
      </c>
      <c r="C583">
        <v>6.4967389999999998</v>
      </c>
      <c r="F583">
        <v>253.4821</v>
      </c>
      <c r="G583">
        <v>7.6143590000000003</v>
      </c>
      <c r="H583">
        <v>248.68688800000001</v>
      </c>
      <c r="I583">
        <v>4.3041239999999998</v>
      </c>
    </row>
    <row r="584" spans="1:9" x14ac:dyDescent="0.25">
      <c r="A584">
        <v>583</v>
      </c>
      <c r="B584">
        <v>254.81920500000001</v>
      </c>
      <c r="C584">
        <v>6.4967389999999998</v>
      </c>
      <c r="F584">
        <v>253.51719900000001</v>
      </c>
      <c r="G584">
        <v>7.631176</v>
      </c>
      <c r="H584">
        <v>248.687243</v>
      </c>
      <c r="I584">
        <v>4.2878619999999996</v>
      </c>
    </row>
    <row r="585" spans="1:9" x14ac:dyDescent="0.25">
      <c r="A585">
        <v>584</v>
      </c>
      <c r="F585">
        <v>253.54446999999999</v>
      </c>
      <c r="G585">
        <v>7.6074400000000004</v>
      </c>
      <c r="H585">
        <v>248.636031</v>
      </c>
      <c r="I585">
        <v>4.3182640000000001</v>
      </c>
    </row>
    <row r="586" spans="1:9" x14ac:dyDescent="0.25">
      <c r="A586">
        <v>585</v>
      </c>
      <c r="F586">
        <v>253.52507700000001</v>
      </c>
      <c r="G586">
        <v>7.606935</v>
      </c>
      <c r="H586">
        <v>248.65911399999999</v>
      </c>
      <c r="I586">
        <v>4.3061939999999996</v>
      </c>
    </row>
    <row r="587" spans="1:9" x14ac:dyDescent="0.25">
      <c r="A587">
        <v>586</v>
      </c>
      <c r="F587">
        <v>253.56118599999999</v>
      </c>
      <c r="G587">
        <v>7.6213280000000001</v>
      </c>
      <c r="H587">
        <v>248.65083199999998</v>
      </c>
      <c r="I587">
        <v>4.3745750000000001</v>
      </c>
    </row>
    <row r="588" spans="1:9" x14ac:dyDescent="0.25">
      <c r="A588">
        <v>587</v>
      </c>
      <c r="D588">
        <v>266.41548</v>
      </c>
      <c r="E588">
        <v>5.8019259999999999</v>
      </c>
      <c r="F588">
        <v>253.55840899999998</v>
      </c>
      <c r="G588">
        <v>7.6237019999999998</v>
      </c>
      <c r="H588">
        <v>248.72380699999999</v>
      </c>
      <c r="I588">
        <v>4.406593</v>
      </c>
    </row>
    <row r="589" spans="1:9" x14ac:dyDescent="0.25">
      <c r="A589">
        <v>588</v>
      </c>
      <c r="D589">
        <v>266.44497200000001</v>
      </c>
      <c r="E589">
        <v>5.7617760000000002</v>
      </c>
      <c r="F589">
        <v>253.558764</v>
      </c>
      <c r="G589">
        <v>7.6363279999999998</v>
      </c>
      <c r="H589">
        <v>248.672999</v>
      </c>
      <c r="I589">
        <v>4.3473030000000001</v>
      </c>
    </row>
    <row r="590" spans="1:9" x14ac:dyDescent="0.25">
      <c r="A590">
        <v>589</v>
      </c>
      <c r="D590">
        <v>266.47951399999999</v>
      </c>
      <c r="E590">
        <v>5.7489489999999996</v>
      </c>
      <c r="F590">
        <v>253.54416900000001</v>
      </c>
      <c r="G590">
        <v>7.6606690000000004</v>
      </c>
    </row>
    <row r="591" spans="1:9" x14ac:dyDescent="0.25">
      <c r="A591">
        <v>590</v>
      </c>
      <c r="D591">
        <v>266.39411799999999</v>
      </c>
      <c r="E591">
        <v>5.8016230000000002</v>
      </c>
      <c r="F591">
        <v>253.53628800000001</v>
      </c>
      <c r="G591">
        <v>7.6429429999999998</v>
      </c>
    </row>
    <row r="592" spans="1:9" x14ac:dyDescent="0.25">
      <c r="A592">
        <v>591</v>
      </c>
      <c r="D592">
        <v>266.467848</v>
      </c>
      <c r="E592">
        <v>5.7509189999999997</v>
      </c>
      <c r="F592">
        <v>253.53962200000001</v>
      </c>
      <c r="G592">
        <v>7.6425400000000003</v>
      </c>
    </row>
    <row r="593" spans="1:11" x14ac:dyDescent="0.25">
      <c r="A593">
        <v>592</v>
      </c>
      <c r="D593">
        <v>266.41977199999997</v>
      </c>
      <c r="E593">
        <v>5.727233</v>
      </c>
      <c r="F593">
        <v>253.56154100000001</v>
      </c>
      <c r="G593">
        <v>7.6683459999999997</v>
      </c>
    </row>
    <row r="594" spans="1:11" x14ac:dyDescent="0.25">
      <c r="A594">
        <v>593</v>
      </c>
      <c r="D594">
        <v>266.43396200000001</v>
      </c>
      <c r="E594">
        <v>5.7269300000000003</v>
      </c>
      <c r="F594">
        <v>253.58340699999999</v>
      </c>
      <c r="G594">
        <v>7.7351099999999997</v>
      </c>
    </row>
    <row r="595" spans="1:11" x14ac:dyDescent="0.25">
      <c r="A595">
        <v>594</v>
      </c>
      <c r="D595">
        <v>266.42689000000001</v>
      </c>
      <c r="E595">
        <v>5.7348590000000002</v>
      </c>
      <c r="F595">
        <v>253.65602699999999</v>
      </c>
      <c r="G595">
        <v>7.6975870000000004</v>
      </c>
    </row>
    <row r="596" spans="1:11" x14ac:dyDescent="0.25">
      <c r="A596">
        <v>595</v>
      </c>
      <c r="D596">
        <v>266.41199699999999</v>
      </c>
      <c r="E596">
        <v>5.7380909999999998</v>
      </c>
      <c r="F596">
        <v>253.47462300000001</v>
      </c>
      <c r="G596">
        <v>7.6122880000000004</v>
      </c>
    </row>
    <row r="597" spans="1:11" x14ac:dyDescent="0.25">
      <c r="A597">
        <v>596</v>
      </c>
      <c r="D597">
        <v>266.43068199999999</v>
      </c>
      <c r="E597">
        <v>5.7355159999999996</v>
      </c>
      <c r="F597">
        <v>253.47462300000001</v>
      </c>
      <c r="G597">
        <v>7.6122880000000004</v>
      </c>
    </row>
    <row r="598" spans="1:11" x14ac:dyDescent="0.25">
      <c r="A598">
        <v>597</v>
      </c>
      <c r="D598">
        <v>266.44184000000001</v>
      </c>
      <c r="E598">
        <v>5.7498579999999997</v>
      </c>
    </row>
    <row r="599" spans="1:11" x14ac:dyDescent="0.25">
      <c r="A599">
        <v>598</v>
      </c>
      <c r="B599">
        <v>272.22937300000001</v>
      </c>
      <c r="C599">
        <v>7.9713609999999999</v>
      </c>
      <c r="D599">
        <v>266.42810700000001</v>
      </c>
      <c r="E599">
        <v>5.7620800000000001</v>
      </c>
    </row>
    <row r="600" spans="1:11" x14ac:dyDescent="0.25">
      <c r="A600">
        <v>599</v>
      </c>
      <c r="B600">
        <v>272.22937300000001</v>
      </c>
      <c r="C600">
        <v>7.9713609999999999</v>
      </c>
      <c r="D600">
        <v>266.475932</v>
      </c>
      <c r="E600">
        <v>5.7645540000000004</v>
      </c>
    </row>
    <row r="601" spans="1:11" x14ac:dyDescent="0.25">
      <c r="A601">
        <v>600</v>
      </c>
      <c r="B601">
        <v>272.24977699999999</v>
      </c>
      <c r="C601">
        <v>8.0253490000000003</v>
      </c>
      <c r="D601">
        <v>266.51901099999998</v>
      </c>
      <c r="E601">
        <v>5.7994510000000004</v>
      </c>
    </row>
    <row r="602" spans="1:11" x14ac:dyDescent="0.25">
      <c r="A602">
        <v>601</v>
      </c>
      <c r="B602">
        <v>272.253466</v>
      </c>
      <c r="C602">
        <v>8.0240349999999996</v>
      </c>
      <c r="D602">
        <v>266.54405800000001</v>
      </c>
      <c r="E602">
        <v>5.8001079999999998</v>
      </c>
    </row>
    <row r="603" spans="1:11" x14ac:dyDescent="0.25">
      <c r="A603">
        <v>602</v>
      </c>
      <c r="B603">
        <v>272.25614000000002</v>
      </c>
      <c r="C603">
        <v>7.9690380000000003</v>
      </c>
      <c r="D603">
        <v>266.41548</v>
      </c>
      <c r="E603">
        <v>5.8019259999999999</v>
      </c>
    </row>
    <row r="604" spans="1:11" x14ac:dyDescent="0.25">
      <c r="A604">
        <v>603</v>
      </c>
      <c r="B604">
        <v>272.24609199999998</v>
      </c>
      <c r="C604">
        <v>7.967371</v>
      </c>
    </row>
    <row r="605" spans="1:11" x14ac:dyDescent="0.25">
      <c r="A605">
        <v>604</v>
      </c>
      <c r="B605">
        <v>272.22937300000001</v>
      </c>
      <c r="C605">
        <v>7.9713609999999999</v>
      </c>
      <c r="J605">
        <v>235.695279</v>
      </c>
      <c r="K605">
        <v>13.228365</v>
      </c>
    </row>
    <row r="606" spans="1:11" x14ac:dyDescent="0.25">
      <c r="A606">
        <v>605</v>
      </c>
    </row>
    <row r="607" spans="1:11" x14ac:dyDescent="0.25">
      <c r="A607">
        <v>606</v>
      </c>
    </row>
    <row r="608" spans="1:11" x14ac:dyDescent="0.25">
      <c r="A608">
        <v>607</v>
      </c>
    </row>
    <row r="609" spans="1:1" x14ac:dyDescent="0.25">
      <c r="A609">
        <v>608</v>
      </c>
    </row>
    <row r="610" spans="1:1" x14ac:dyDescent="0.25">
      <c r="A610">
        <v>609</v>
      </c>
    </row>
    <row r="611" spans="1:1" x14ac:dyDescent="0.25">
      <c r="A611">
        <v>610</v>
      </c>
    </row>
    <row r="612" spans="1:1" x14ac:dyDescent="0.25">
      <c r="A612">
        <v>611</v>
      </c>
    </row>
    <row r="613" spans="1:1" x14ac:dyDescent="0.25">
      <c r="A613">
        <v>612</v>
      </c>
    </row>
    <row r="614" spans="1:1" x14ac:dyDescent="0.25">
      <c r="A614">
        <v>613</v>
      </c>
    </row>
    <row r="615" spans="1:1" x14ac:dyDescent="0.25">
      <c r="A615">
        <v>614</v>
      </c>
    </row>
    <row r="616" spans="1:1" x14ac:dyDescent="0.25">
      <c r="A616">
        <v>615</v>
      </c>
    </row>
    <row r="617" spans="1:1" x14ac:dyDescent="0.25">
      <c r="A617">
        <v>616</v>
      </c>
    </row>
    <row r="618" spans="1:1" x14ac:dyDescent="0.25">
      <c r="A618">
        <v>617</v>
      </c>
    </row>
    <row r="619" spans="1:1" x14ac:dyDescent="0.25">
      <c r="A619">
        <v>618</v>
      </c>
    </row>
    <row r="620" spans="1:1" x14ac:dyDescent="0.25">
      <c r="A620">
        <v>619</v>
      </c>
    </row>
    <row r="621" spans="1:1" x14ac:dyDescent="0.25">
      <c r="A621">
        <v>620</v>
      </c>
    </row>
    <row r="622" spans="1:1" x14ac:dyDescent="0.25">
      <c r="A622">
        <v>621</v>
      </c>
    </row>
    <row r="623" spans="1:1" x14ac:dyDescent="0.25">
      <c r="A623">
        <v>622</v>
      </c>
    </row>
    <row r="624" spans="1:1" x14ac:dyDescent="0.25">
      <c r="A624">
        <v>623</v>
      </c>
    </row>
    <row r="625" spans="1:11" x14ac:dyDescent="0.25">
      <c r="A625">
        <v>624</v>
      </c>
    </row>
    <row r="626" spans="1:11" x14ac:dyDescent="0.25">
      <c r="A626">
        <v>625</v>
      </c>
    </row>
    <row r="627" spans="1:11" x14ac:dyDescent="0.25">
      <c r="A627">
        <v>626</v>
      </c>
    </row>
    <row r="628" spans="1:11" x14ac:dyDescent="0.25">
      <c r="A628">
        <v>627</v>
      </c>
    </row>
    <row r="629" spans="1:11" x14ac:dyDescent="0.25">
      <c r="A629">
        <v>628</v>
      </c>
    </row>
    <row r="630" spans="1:11" x14ac:dyDescent="0.25">
      <c r="A630">
        <v>629</v>
      </c>
    </row>
    <row r="631" spans="1:11" x14ac:dyDescent="0.25">
      <c r="A631">
        <v>630</v>
      </c>
    </row>
    <row r="632" spans="1:11" x14ac:dyDescent="0.25">
      <c r="A632">
        <v>631</v>
      </c>
    </row>
    <row r="633" spans="1:11" x14ac:dyDescent="0.25">
      <c r="A633">
        <v>632</v>
      </c>
    </row>
    <row r="634" spans="1:11" x14ac:dyDescent="0.25">
      <c r="A634">
        <v>633</v>
      </c>
    </row>
    <row r="635" spans="1:11" x14ac:dyDescent="0.25">
      <c r="A635">
        <v>634</v>
      </c>
    </row>
    <row r="636" spans="1:11" x14ac:dyDescent="0.25">
      <c r="A636">
        <v>635</v>
      </c>
    </row>
    <row r="637" spans="1:11" x14ac:dyDescent="0.25">
      <c r="A637">
        <v>636</v>
      </c>
    </row>
    <row r="638" spans="1:11" x14ac:dyDescent="0.25">
      <c r="A638">
        <v>637</v>
      </c>
      <c r="J638">
        <v>235.92335</v>
      </c>
      <c r="K638">
        <v>13.228365</v>
      </c>
    </row>
    <row r="639" spans="1:11" x14ac:dyDescent="0.25">
      <c r="A639">
        <v>638</v>
      </c>
      <c r="D639">
        <v>258.135649</v>
      </c>
      <c r="E639">
        <v>7.3220510000000001</v>
      </c>
    </row>
    <row r="640" spans="1:11" x14ac:dyDescent="0.25">
      <c r="A640">
        <v>639</v>
      </c>
      <c r="D640">
        <v>258.15751899999998</v>
      </c>
      <c r="E640">
        <v>7.2876580000000004</v>
      </c>
    </row>
    <row r="641" spans="1:9" x14ac:dyDescent="0.25">
      <c r="A641">
        <v>640</v>
      </c>
      <c r="D641">
        <v>258.17019099999999</v>
      </c>
      <c r="E641">
        <v>7.2923049999999998</v>
      </c>
    </row>
    <row r="642" spans="1:9" x14ac:dyDescent="0.25">
      <c r="A642">
        <v>641</v>
      </c>
      <c r="D642">
        <v>258.15640500000001</v>
      </c>
      <c r="E642">
        <v>7.2823560000000001</v>
      </c>
      <c r="F642">
        <v>264.72187700000001</v>
      </c>
      <c r="G642">
        <v>3.831118</v>
      </c>
    </row>
    <row r="643" spans="1:9" x14ac:dyDescent="0.25">
      <c r="A643">
        <v>642</v>
      </c>
      <c r="D643">
        <v>258.147921</v>
      </c>
      <c r="E643">
        <v>7.2982639999999996</v>
      </c>
      <c r="F643">
        <v>264.72268500000001</v>
      </c>
      <c r="G643">
        <v>3.8089469999999999</v>
      </c>
    </row>
    <row r="644" spans="1:9" x14ac:dyDescent="0.25">
      <c r="A644">
        <v>643</v>
      </c>
      <c r="D644">
        <v>258.15978899999999</v>
      </c>
      <c r="E644">
        <v>7.286143</v>
      </c>
      <c r="F644">
        <v>264.73531200000002</v>
      </c>
      <c r="G644">
        <v>3.7798069999999999</v>
      </c>
    </row>
    <row r="645" spans="1:9" x14ac:dyDescent="0.25">
      <c r="A645">
        <v>644</v>
      </c>
      <c r="D645">
        <v>258.16221100000001</v>
      </c>
      <c r="E645">
        <v>7.2916480000000004</v>
      </c>
      <c r="F645">
        <v>264.70243299999998</v>
      </c>
      <c r="G645">
        <v>3.7602120000000001</v>
      </c>
    </row>
    <row r="646" spans="1:9" x14ac:dyDescent="0.25">
      <c r="A646">
        <v>645</v>
      </c>
      <c r="D646">
        <v>258.19135499999999</v>
      </c>
      <c r="E646">
        <v>7.281244</v>
      </c>
      <c r="F646">
        <v>264.69546800000001</v>
      </c>
      <c r="G646">
        <v>3.7134969999999998</v>
      </c>
    </row>
    <row r="647" spans="1:9" x14ac:dyDescent="0.25">
      <c r="A647">
        <v>646</v>
      </c>
      <c r="D647">
        <v>258.21816899999999</v>
      </c>
      <c r="E647">
        <v>7.2508429999999997</v>
      </c>
      <c r="F647">
        <v>264.69298800000001</v>
      </c>
      <c r="G647">
        <v>3.7366779999999999</v>
      </c>
      <c r="H647">
        <v>261.13842299999999</v>
      </c>
      <c r="I647">
        <v>7.1083749999999997</v>
      </c>
    </row>
    <row r="648" spans="1:9" x14ac:dyDescent="0.25">
      <c r="A648">
        <v>647</v>
      </c>
      <c r="D648">
        <v>258.17397899999997</v>
      </c>
      <c r="E648">
        <v>7.2538220000000004</v>
      </c>
      <c r="F648">
        <v>264.68016699999998</v>
      </c>
      <c r="G648">
        <v>3.7236989999999999</v>
      </c>
      <c r="H648">
        <v>261.04418800000002</v>
      </c>
      <c r="I648">
        <v>7.101305</v>
      </c>
    </row>
    <row r="649" spans="1:9" x14ac:dyDescent="0.25">
      <c r="A649">
        <v>648</v>
      </c>
      <c r="D649">
        <v>258.135649</v>
      </c>
      <c r="E649">
        <v>7.3220510000000001</v>
      </c>
      <c r="F649">
        <v>264.68975699999999</v>
      </c>
      <c r="G649">
        <v>3.7316780000000001</v>
      </c>
      <c r="H649">
        <v>261.06044600000001</v>
      </c>
      <c r="I649">
        <v>7.0985769999999997</v>
      </c>
    </row>
    <row r="650" spans="1:9" x14ac:dyDescent="0.25">
      <c r="A650">
        <v>649</v>
      </c>
      <c r="F650">
        <v>264.70763699999998</v>
      </c>
      <c r="G650">
        <v>3.7649089999999998</v>
      </c>
      <c r="H650">
        <v>261.08363199999997</v>
      </c>
      <c r="I650">
        <v>7.1057990000000002</v>
      </c>
    </row>
    <row r="651" spans="1:9" x14ac:dyDescent="0.25">
      <c r="A651">
        <v>650</v>
      </c>
      <c r="F651">
        <v>264.72187700000001</v>
      </c>
      <c r="G651">
        <v>3.831118</v>
      </c>
      <c r="H651">
        <v>261.10155700000001</v>
      </c>
      <c r="I651">
        <v>7.1114550000000003</v>
      </c>
    </row>
    <row r="652" spans="1:9" x14ac:dyDescent="0.25">
      <c r="A652">
        <v>651</v>
      </c>
      <c r="F652">
        <v>264.72187700000001</v>
      </c>
      <c r="G652">
        <v>3.831118</v>
      </c>
      <c r="H652">
        <v>261.10504400000002</v>
      </c>
      <c r="I652">
        <v>7.1134760000000004</v>
      </c>
    </row>
    <row r="653" spans="1:9" x14ac:dyDescent="0.25">
      <c r="A653">
        <v>652</v>
      </c>
      <c r="F653">
        <v>264.72187700000001</v>
      </c>
      <c r="G653">
        <v>3.831118</v>
      </c>
      <c r="H653">
        <v>261.13378</v>
      </c>
      <c r="I653">
        <v>7.1007490000000004</v>
      </c>
    </row>
    <row r="654" spans="1:9" x14ac:dyDescent="0.25">
      <c r="A654">
        <v>653</v>
      </c>
      <c r="H654">
        <v>261.15680900000001</v>
      </c>
      <c r="I654">
        <v>7.1029210000000003</v>
      </c>
    </row>
    <row r="655" spans="1:9" x14ac:dyDescent="0.25">
      <c r="A655">
        <v>654</v>
      </c>
      <c r="H655">
        <v>261.15367800000001</v>
      </c>
      <c r="I655">
        <v>7.1187779999999998</v>
      </c>
    </row>
    <row r="656" spans="1:9" x14ac:dyDescent="0.25">
      <c r="A656">
        <v>655</v>
      </c>
      <c r="H656">
        <v>261.09509500000001</v>
      </c>
      <c r="I656">
        <v>7.0150459999999999</v>
      </c>
    </row>
    <row r="657" spans="1:9" x14ac:dyDescent="0.25">
      <c r="A657">
        <v>656</v>
      </c>
      <c r="B657">
        <v>242.98844199999999</v>
      </c>
      <c r="C657">
        <v>7.2321559999999998</v>
      </c>
      <c r="H657">
        <v>261.13842299999999</v>
      </c>
      <c r="I657">
        <v>7.1083749999999997</v>
      </c>
    </row>
    <row r="658" spans="1:9" x14ac:dyDescent="0.25">
      <c r="A658">
        <v>657</v>
      </c>
      <c r="B658">
        <v>242.96632299999999</v>
      </c>
      <c r="C658">
        <v>7.2550850000000002</v>
      </c>
    </row>
    <row r="659" spans="1:9" x14ac:dyDescent="0.25">
      <c r="A659">
        <v>658</v>
      </c>
      <c r="B659">
        <v>242.97783899999999</v>
      </c>
      <c r="C659">
        <v>7.234934</v>
      </c>
    </row>
    <row r="660" spans="1:9" x14ac:dyDescent="0.25">
      <c r="A660">
        <v>659</v>
      </c>
      <c r="B660">
        <v>242.973544</v>
      </c>
      <c r="C660">
        <v>7.2063490000000003</v>
      </c>
    </row>
    <row r="661" spans="1:9" x14ac:dyDescent="0.25">
      <c r="A661">
        <v>660</v>
      </c>
      <c r="B661">
        <v>242.984151</v>
      </c>
      <c r="C661">
        <v>7.2016530000000003</v>
      </c>
    </row>
    <row r="662" spans="1:9" x14ac:dyDescent="0.25">
      <c r="A662">
        <v>661</v>
      </c>
      <c r="B662">
        <v>242.97576799999999</v>
      </c>
      <c r="C662">
        <v>7.1951890000000001</v>
      </c>
      <c r="D662">
        <v>238.28752399999999</v>
      </c>
      <c r="E662">
        <v>9.7423819999999992</v>
      </c>
    </row>
    <row r="663" spans="1:9" x14ac:dyDescent="0.25">
      <c r="A663">
        <v>662</v>
      </c>
      <c r="B663">
        <v>242.96692899999999</v>
      </c>
      <c r="C663">
        <v>7.2091269999999996</v>
      </c>
      <c r="D663">
        <v>238.25393700000001</v>
      </c>
      <c r="E663">
        <v>9.716272</v>
      </c>
    </row>
    <row r="664" spans="1:9" x14ac:dyDescent="0.25">
      <c r="A664">
        <v>663</v>
      </c>
      <c r="B664">
        <v>242.91657900000001</v>
      </c>
      <c r="C664">
        <v>7.2636190000000003</v>
      </c>
      <c r="D664">
        <v>238.29292699999999</v>
      </c>
      <c r="E664">
        <v>9.7243530000000007</v>
      </c>
    </row>
    <row r="665" spans="1:9" x14ac:dyDescent="0.25">
      <c r="A665">
        <v>664</v>
      </c>
      <c r="B665">
        <v>242.91804200000001</v>
      </c>
      <c r="C665">
        <v>7.2799820000000004</v>
      </c>
      <c r="D665">
        <v>238.27499599999999</v>
      </c>
      <c r="E665">
        <v>9.7252109999999998</v>
      </c>
    </row>
    <row r="666" spans="1:9" x14ac:dyDescent="0.25">
      <c r="A666">
        <v>665</v>
      </c>
      <c r="B666">
        <v>242.98844199999999</v>
      </c>
      <c r="C666">
        <v>7.2321559999999998</v>
      </c>
      <c r="D666">
        <v>238.25929099999999</v>
      </c>
      <c r="E666">
        <v>9.7319279999999999</v>
      </c>
    </row>
    <row r="667" spans="1:9" x14ac:dyDescent="0.25">
      <c r="A667">
        <v>666</v>
      </c>
      <c r="D667">
        <v>238.34181100000001</v>
      </c>
      <c r="E667">
        <v>9.7372809999999994</v>
      </c>
    </row>
    <row r="668" spans="1:9" x14ac:dyDescent="0.25">
      <c r="A668">
        <v>667</v>
      </c>
      <c r="D668">
        <v>238.344033</v>
      </c>
      <c r="E668">
        <v>9.7481380000000009</v>
      </c>
    </row>
    <row r="669" spans="1:9" x14ac:dyDescent="0.25">
      <c r="A669">
        <v>668</v>
      </c>
      <c r="D669">
        <v>238.30545100000001</v>
      </c>
      <c r="E669">
        <v>9.7537450000000003</v>
      </c>
    </row>
    <row r="670" spans="1:9" x14ac:dyDescent="0.25">
      <c r="A670">
        <v>669</v>
      </c>
      <c r="D670">
        <v>238.335803</v>
      </c>
      <c r="E670">
        <v>9.8258120000000009</v>
      </c>
      <c r="H670">
        <v>238.43125000000001</v>
      </c>
      <c r="I670">
        <v>10.067315000000001</v>
      </c>
    </row>
    <row r="671" spans="1:9" x14ac:dyDescent="0.25">
      <c r="A671">
        <v>670</v>
      </c>
      <c r="D671">
        <v>238.28752399999999</v>
      </c>
      <c r="E671">
        <v>9.7423819999999992</v>
      </c>
      <c r="F671">
        <v>238.089045</v>
      </c>
      <c r="G671">
        <v>6.7986940000000002</v>
      </c>
      <c r="H671">
        <v>238.45832100000001</v>
      </c>
      <c r="I671">
        <v>10.511585</v>
      </c>
    </row>
    <row r="672" spans="1:9" x14ac:dyDescent="0.25">
      <c r="A672">
        <v>671</v>
      </c>
      <c r="F672">
        <v>238.06480500000001</v>
      </c>
      <c r="G672">
        <v>6.7553109999999998</v>
      </c>
      <c r="H672">
        <v>238.46483699999999</v>
      </c>
      <c r="I672">
        <v>10.464062999999999</v>
      </c>
    </row>
    <row r="673" spans="1:9" x14ac:dyDescent="0.25">
      <c r="A673">
        <v>672</v>
      </c>
      <c r="F673">
        <v>238.065968</v>
      </c>
      <c r="G673">
        <v>6.7601089999999999</v>
      </c>
      <c r="H673">
        <v>238.443524</v>
      </c>
      <c r="I673">
        <v>10.477596</v>
      </c>
    </row>
    <row r="674" spans="1:9" x14ac:dyDescent="0.25">
      <c r="A674">
        <v>673</v>
      </c>
      <c r="F674">
        <v>238.072835</v>
      </c>
      <c r="G674">
        <v>6.7368790000000001</v>
      </c>
      <c r="H674">
        <v>238.45675499999999</v>
      </c>
      <c r="I674">
        <v>10.502495</v>
      </c>
    </row>
    <row r="675" spans="1:9" x14ac:dyDescent="0.25">
      <c r="A675">
        <v>674</v>
      </c>
      <c r="F675">
        <v>238.08263500000001</v>
      </c>
      <c r="G675">
        <v>6.6996580000000003</v>
      </c>
      <c r="H675">
        <v>238.45842199999998</v>
      </c>
      <c r="I675">
        <v>10.509615</v>
      </c>
    </row>
    <row r="676" spans="1:9" x14ac:dyDescent="0.25">
      <c r="A676">
        <v>675</v>
      </c>
      <c r="F676">
        <v>238.07652200000001</v>
      </c>
      <c r="G676">
        <v>6.7082439999999997</v>
      </c>
      <c r="H676">
        <v>238.436555</v>
      </c>
      <c r="I676">
        <v>10.520068999999999</v>
      </c>
    </row>
    <row r="677" spans="1:9" x14ac:dyDescent="0.25">
      <c r="A677">
        <v>676</v>
      </c>
      <c r="F677">
        <v>238.08844199999999</v>
      </c>
      <c r="G677">
        <v>6.7529890000000004</v>
      </c>
      <c r="H677">
        <v>238.473118</v>
      </c>
      <c r="I677">
        <v>10.50507</v>
      </c>
    </row>
    <row r="678" spans="1:9" x14ac:dyDescent="0.25">
      <c r="A678">
        <v>677</v>
      </c>
      <c r="F678">
        <v>238.078137</v>
      </c>
      <c r="G678">
        <v>6.7613219999999998</v>
      </c>
      <c r="H678">
        <v>238.45165700000001</v>
      </c>
      <c r="I678">
        <v>10.496384000000001</v>
      </c>
    </row>
    <row r="679" spans="1:9" x14ac:dyDescent="0.25">
      <c r="A679">
        <v>678</v>
      </c>
      <c r="F679">
        <v>237.982485</v>
      </c>
      <c r="G679">
        <v>6.7466759999999999</v>
      </c>
      <c r="H679">
        <v>238.42352499999998</v>
      </c>
      <c r="I679">
        <v>10.454314999999999</v>
      </c>
    </row>
    <row r="680" spans="1:9" x14ac:dyDescent="0.25">
      <c r="A680">
        <v>679</v>
      </c>
      <c r="F680">
        <v>238.089045</v>
      </c>
      <c r="G680">
        <v>6.7986940000000002</v>
      </c>
      <c r="H680">
        <v>238.398427</v>
      </c>
      <c r="I680">
        <v>10.39442</v>
      </c>
    </row>
    <row r="681" spans="1:9" x14ac:dyDescent="0.25">
      <c r="A681">
        <v>680</v>
      </c>
      <c r="H681">
        <v>238.45832100000001</v>
      </c>
      <c r="I681">
        <v>10.511585</v>
      </c>
    </row>
    <row r="682" spans="1:9" x14ac:dyDescent="0.25">
      <c r="A682">
        <v>681</v>
      </c>
    </row>
    <row r="683" spans="1:9" x14ac:dyDescent="0.25">
      <c r="A683">
        <v>682</v>
      </c>
    </row>
    <row r="684" spans="1:9" x14ac:dyDescent="0.25">
      <c r="A684">
        <v>683</v>
      </c>
      <c r="B684">
        <v>218.84149500000001</v>
      </c>
      <c r="C684">
        <v>7.596279</v>
      </c>
    </row>
    <row r="685" spans="1:9" x14ac:dyDescent="0.25">
      <c r="A685">
        <v>684</v>
      </c>
      <c r="B685">
        <v>218.88012900000001</v>
      </c>
      <c r="C685">
        <v>7.5858749999999997</v>
      </c>
    </row>
    <row r="686" spans="1:9" x14ac:dyDescent="0.25">
      <c r="A686">
        <v>685</v>
      </c>
      <c r="B686">
        <v>218.85654399999999</v>
      </c>
      <c r="C686">
        <v>7.5983999999999998</v>
      </c>
    </row>
    <row r="687" spans="1:9" x14ac:dyDescent="0.25">
      <c r="A687">
        <v>686</v>
      </c>
      <c r="B687">
        <v>218.877048</v>
      </c>
      <c r="C687">
        <v>7.6294589999999998</v>
      </c>
      <c r="D687">
        <v>216.031688</v>
      </c>
      <c r="E687">
        <v>9.2650330000000007</v>
      </c>
    </row>
    <row r="688" spans="1:9" x14ac:dyDescent="0.25">
      <c r="A688">
        <v>687</v>
      </c>
      <c r="B688">
        <v>218.84573699999999</v>
      </c>
      <c r="C688">
        <v>7.6400139999999999</v>
      </c>
      <c r="D688">
        <v>216.031688</v>
      </c>
      <c r="E688">
        <v>9.2650330000000007</v>
      </c>
    </row>
    <row r="689" spans="1:9" x14ac:dyDescent="0.25">
      <c r="A689">
        <v>688</v>
      </c>
      <c r="B689">
        <v>218.88623999999999</v>
      </c>
      <c r="C689">
        <v>7.6206719999999999</v>
      </c>
      <c r="D689">
        <v>216.01482100000001</v>
      </c>
      <c r="E689">
        <v>9.2815969999999997</v>
      </c>
    </row>
    <row r="690" spans="1:9" x14ac:dyDescent="0.25">
      <c r="A690">
        <v>689</v>
      </c>
      <c r="B690">
        <v>218.877149</v>
      </c>
      <c r="C690">
        <v>7.6305189999999996</v>
      </c>
      <c r="D690">
        <v>216.08481699999999</v>
      </c>
      <c r="E690">
        <v>9.2402359999999994</v>
      </c>
    </row>
    <row r="691" spans="1:9" x14ac:dyDescent="0.25">
      <c r="A691">
        <v>690</v>
      </c>
      <c r="B691">
        <v>218.83513099999999</v>
      </c>
      <c r="C691">
        <v>7.5853200000000003</v>
      </c>
      <c r="D691">
        <v>216.09274600000001</v>
      </c>
      <c r="E691">
        <v>9.3178590000000003</v>
      </c>
    </row>
    <row r="692" spans="1:9" x14ac:dyDescent="0.25">
      <c r="A692">
        <v>691</v>
      </c>
      <c r="B692">
        <v>218.84149500000001</v>
      </c>
      <c r="C692">
        <v>7.596279</v>
      </c>
      <c r="D692">
        <v>216.04370800000001</v>
      </c>
      <c r="E692">
        <v>9.3358869999999996</v>
      </c>
    </row>
    <row r="693" spans="1:9" x14ac:dyDescent="0.25">
      <c r="A693">
        <v>692</v>
      </c>
      <c r="D693">
        <v>216.056636</v>
      </c>
      <c r="E693">
        <v>9.3508859999999991</v>
      </c>
    </row>
    <row r="694" spans="1:9" x14ac:dyDescent="0.25">
      <c r="A694">
        <v>693</v>
      </c>
      <c r="D694">
        <v>216.031688</v>
      </c>
      <c r="E694">
        <v>9.2650330000000007</v>
      </c>
      <c r="F694">
        <v>216.65640400000001</v>
      </c>
      <c r="G694">
        <v>6.5533520000000003</v>
      </c>
    </row>
    <row r="695" spans="1:9" x14ac:dyDescent="0.25">
      <c r="A695">
        <v>694</v>
      </c>
      <c r="D695">
        <v>216.031688</v>
      </c>
      <c r="E695">
        <v>9.2650330000000007</v>
      </c>
      <c r="F695">
        <v>216.57327699999999</v>
      </c>
      <c r="G695">
        <v>6.5363329999999999</v>
      </c>
      <c r="H695">
        <v>216.340157</v>
      </c>
      <c r="I695">
        <v>10.257961</v>
      </c>
    </row>
    <row r="696" spans="1:9" x14ac:dyDescent="0.25">
      <c r="A696">
        <v>695</v>
      </c>
      <c r="D696">
        <v>216.031688</v>
      </c>
      <c r="E696">
        <v>9.2650330000000007</v>
      </c>
      <c r="F696">
        <v>216.51524900000001</v>
      </c>
      <c r="G696">
        <v>6.5256270000000001</v>
      </c>
      <c r="H696">
        <v>216.29313999999999</v>
      </c>
      <c r="I696">
        <v>10.164633</v>
      </c>
    </row>
    <row r="697" spans="1:9" x14ac:dyDescent="0.25">
      <c r="A697">
        <v>696</v>
      </c>
      <c r="F697">
        <v>216.62988999999999</v>
      </c>
      <c r="G697">
        <v>6.565423</v>
      </c>
      <c r="H697">
        <v>216.24879899999999</v>
      </c>
      <c r="I697">
        <v>10.226195000000001</v>
      </c>
    </row>
    <row r="698" spans="1:9" x14ac:dyDescent="0.25">
      <c r="A698">
        <v>697</v>
      </c>
      <c r="F698">
        <v>216.61019400000001</v>
      </c>
      <c r="G698">
        <v>6.550878</v>
      </c>
      <c r="H698">
        <v>216.22283999999999</v>
      </c>
      <c r="I698">
        <v>10.239326</v>
      </c>
    </row>
    <row r="699" spans="1:9" x14ac:dyDescent="0.25">
      <c r="A699">
        <v>698</v>
      </c>
      <c r="F699">
        <v>216.69544199999999</v>
      </c>
      <c r="G699">
        <v>6.6009760000000002</v>
      </c>
      <c r="H699">
        <v>216.27228199999999</v>
      </c>
      <c r="I699">
        <v>10.27291</v>
      </c>
    </row>
    <row r="700" spans="1:9" x14ac:dyDescent="0.25">
      <c r="A700">
        <v>699</v>
      </c>
      <c r="F700">
        <v>216.681251</v>
      </c>
      <c r="G700">
        <v>6.5590599999999997</v>
      </c>
      <c r="H700">
        <v>216.277736</v>
      </c>
      <c r="I700">
        <v>10.335938000000001</v>
      </c>
    </row>
    <row r="701" spans="1:9" x14ac:dyDescent="0.25">
      <c r="A701">
        <v>700</v>
      </c>
      <c r="F701">
        <v>216.71266299999999</v>
      </c>
      <c r="G701">
        <v>6.5122939999999998</v>
      </c>
      <c r="H701">
        <v>216.24789000000001</v>
      </c>
      <c r="I701">
        <v>10.340634</v>
      </c>
    </row>
    <row r="702" spans="1:9" x14ac:dyDescent="0.25">
      <c r="A702">
        <v>701</v>
      </c>
      <c r="F702">
        <v>216.639284</v>
      </c>
      <c r="G702">
        <v>6.5192629999999996</v>
      </c>
      <c r="H702">
        <v>216.29490699999999</v>
      </c>
      <c r="I702">
        <v>10.33614</v>
      </c>
    </row>
    <row r="703" spans="1:9" x14ac:dyDescent="0.25">
      <c r="A703">
        <v>702</v>
      </c>
      <c r="F703">
        <v>216.65640400000001</v>
      </c>
      <c r="G703">
        <v>6.5533520000000003</v>
      </c>
      <c r="H703">
        <v>216.25283899999999</v>
      </c>
      <c r="I703">
        <v>10.332756</v>
      </c>
    </row>
    <row r="704" spans="1:9" x14ac:dyDescent="0.25">
      <c r="A704">
        <v>703</v>
      </c>
      <c r="F704">
        <v>216.65640400000001</v>
      </c>
      <c r="G704">
        <v>6.5533520000000003</v>
      </c>
      <c r="H704">
        <v>216.340157</v>
      </c>
      <c r="I704">
        <v>10.257961</v>
      </c>
    </row>
    <row r="705" spans="1:9" x14ac:dyDescent="0.25">
      <c r="A705">
        <v>704</v>
      </c>
    </row>
    <row r="706" spans="1:9" x14ac:dyDescent="0.25">
      <c r="A706">
        <v>705</v>
      </c>
    </row>
    <row r="707" spans="1:9" x14ac:dyDescent="0.25">
      <c r="A707">
        <v>706</v>
      </c>
    </row>
    <row r="708" spans="1:9" x14ac:dyDescent="0.25">
      <c r="A708">
        <v>707</v>
      </c>
      <c r="B708">
        <v>196.537093</v>
      </c>
      <c r="C708">
        <v>7.5372960000000004</v>
      </c>
    </row>
    <row r="709" spans="1:9" x14ac:dyDescent="0.25">
      <c r="A709">
        <v>708</v>
      </c>
      <c r="B709">
        <v>196.46851999999998</v>
      </c>
      <c r="C709">
        <v>7.5469900000000001</v>
      </c>
    </row>
    <row r="710" spans="1:9" x14ac:dyDescent="0.25">
      <c r="A710">
        <v>709</v>
      </c>
      <c r="B710">
        <v>196.568622</v>
      </c>
      <c r="C710">
        <v>7.5100509999999998</v>
      </c>
    </row>
    <row r="711" spans="1:9" x14ac:dyDescent="0.25">
      <c r="A711">
        <v>710</v>
      </c>
      <c r="B711">
        <v>196.569591</v>
      </c>
      <c r="C711">
        <v>7.4988270000000004</v>
      </c>
    </row>
    <row r="712" spans="1:9" x14ac:dyDescent="0.25">
      <c r="A712">
        <v>711</v>
      </c>
      <c r="B712">
        <v>196.564796</v>
      </c>
      <c r="C712">
        <v>7.4919390000000003</v>
      </c>
      <c r="D712">
        <v>192.667754</v>
      </c>
      <c r="E712">
        <v>9.4156119999999994</v>
      </c>
    </row>
    <row r="713" spans="1:9" x14ac:dyDescent="0.25">
      <c r="A713">
        <v>712</v>
      </c>
      <c r="B713">
        <v>196.61928499999999</v>
      </c>
      <c r="C713">
        <v>7.536429</v>
      </c>
      <c r="D713">
        <v>192.667754</v>
      </c>
      <c r="E713">
        <v>9.4156119999999994</v>
      </c>
    </row>
    <row r="714" spans="1:9" x14ac:dyDescent="0.25">
      <c r="A714">
        <v>713</v>
      </c>
      <c r="B714">
        <v>196.53245099999998</v>
      </c>
      <c r="C714">
        <v>7.5715810000000001</v>
      </c>
      <c r="D714">
        <v>192.70489799999999</v>
      </c>
      <c r="E714">
        <v>9.4281640000000007</v>
      </c>
    </row>
    <row r="715" spans="1:9" x14ac:dyDescent="0.25">
      <c r="A715">
        <v>714</v>
      </c>
      <c r="B715">
        <v>196.52908199999999</v>
      </c>
      <c r="C715">
        <v>7.569286</v>
      </c>
      <c r="D715">
        <v>192.69867199999999</v>
      </c>
      <c r="E715">
        <v>9.4280609999999996</v>
      </c>
    </row>
    <row r="716" spans="1:9" x14ac:dyDescent="0.25">
      <c r="A716">
        <v>715</v>
      </c>
      <c r="B716">
        <v>196.57107099999999</v>
      </c>
      <c r="C716">
        <v>7.5585709999999997</v>
      </c>
      <c r="D716">
        <v>192.70035799999999</v>
      </c>
      <c r="E716">
        <v>9.4228059999999996</v>
      </c>
    </row>
    <row r="717" spans="1:9" x14ac:dyDescent="0.25">
      <c r="A717">
        <v>716</v>
      </c>
      <c r="B717">
        <v>196.537093</v>
      </c>
      <c r="C717">
        <v>7.5372960000000004</v>
      </c>
      <c r="D717">
        <v>192.69520499999999</v>
      </c>
      <c r="E717">
        <v>9.4131119999999999</v>
      </c>
    </row>
    <row r="718" spans="1:9" x14ac:dyDescent="0.25">
      <c r="A718">
        <v>717</v>
      </c>
      <c r="D718">
        <v>192.655509</v>
      </c>
      <c r="E718">
        <v>9.4349489999999996</v>
      </c>
    </row>
    <row r="719" spans="1:9" x14ac:dyDescent="0.25">
      <c r="A719">
        <v>718</v>
      </c>
      <c r="D719">
        <v>192.667754</v>
      </c>
      <c r="E719">
        <v>9.4156119999999994</v>
      </c>
      <c r="F719">
        <v>191.91994799999998</v>
      </c>
      <c r="G719">
        <v>6.3150000000000004</v>
      </c>
    </row>
    <row r="720" spans="1:9" x14ac:dyDescent="0.25">
      <c r="A720">
        <v>719</v>
      </c>
      <c r="D720">
        <v>192.667754</v>
      </c>
      <c r="E720">
        <v>9.4156119999999994</v>
      </c>
      <c r="F720">
        <v>191.93540899999999</v>
      </c>
      <c r="G720">
        <v>6.2960209999999996</v>
      </c>
      <c r="H720">
        <v>192.36739999999998</v>
      </c>
      <c r="I720">
        <v>10.071020000000001</v>
      </c>
    </row>
    <row r="721" spans="1:9" x14ac:dyDescent="0.25">
      <c r="A721">
        <v>720</v>
      </c>
      <c r="F721">
        <v>191.88985</v>
      </c>
      <c r="G721">
        <v>6.3684180000000001</v>
      </c>
      <c r="H721">
        <v>192.35964099999998</v>
      </c>
      <c r="I721">
        <v>10.079898</v>
      </c>
    </row>
    <row r="722" spans="1:9" x14ac:dyDescent="0.25">
      <c r="A722">
        <v>721</v>
      </c>
      <c r="F722">
        <v>191.900104</v>
      </c>
      <c r="G722">
        <v>6.3346939999999998</v>
      </c>
      <c r="H722">
        <v>192.353622</v>
      </c>
      <c r="I722">
        <v>10.101582000000001</v>
      </c>
    </row>
    <row r="723" spans="1:9" x14ac:dyDescent="0.25">
      <c r="A723">
        <v>722</v>
      </c>
      <c r="F723">
        <v>191.885818</v>
      </c>
      <c r="G723">
        <v>6.2977550000000004</v>
      </c>
      <c r="H723">
        <v>192.32704100000001</v>
      </c>
      <c r="I723">
        <v>10.119948000000001</v>
      </c>
    </row>
    <row r="724" spans="1:9" x14ac:dyDescent="0.25">
      <c r="A724">
        <v>723</v>
      </c>
      <c r="F724">
        <v>191.86459299999999</v>
      </c>
      <c r="G724">
        <v>6.3048979999999997</v>
      </c>
      <c r="H724">
        <v>192.347297</v>
      </c>
      <c r="I724">
        <v>10.174132</v>
      </c>
    </row>
    <row r="725" spans="1:9" x14ac:dyDescent="0.25">
      <c r="A725">
        <v>724</v>
      </c>
      <c r="F725">
        <v>191.88030899999998</v>
      </c>
      <c r="G725">
        <v>6.3031629999999996</v>
      </c>
      <c r="H725">
        <v>192.33489900000001</v>
      </c>
      <c r="I725">
        <v>10.170560999999999</v>
      </c>
    </row>
    <row r="726" spans="1:9" x14ac:dyDescent="0.25">
      <c r="A726">
        <v>725</v>
      </c>
      <c r="F726">
        <v>191.883163</v>
      </c>
      <c r="G726">
        <v>6.3076530000000002</v>
      </c>
      <c r="H726">
        <v>192.370307</v>
      </c>
      <c r="I726">
        <v>10.156786</v>
      </c>
    </row>
    <row r="727" spans="1:9" x14ac:dyDescent="0.25">
      <c r="A727">
        <v>726</v>
      </c>
      <c r="F727">
        <v>191.88280799999998</v>
      </c>
      <c r="G727">
        <v>6.2977550000000004</v>
      </c>
      <c r="H727">
        <v>192.36433699999998</v>
      </c>
      <c r="I727">
        <v>10.145613000000001</v>
      </c>
    </row>
    <row r="728" spans="1:9" x14ac:dyDescent="0.25">
      <c r="A728">
        <v>727</v>
      </c>
      <c r="F728">
        <v>191.84255099999999</v>
      </c>
      <c r="G728">
        <v>6.2582139999999997</v>
      </c>
      <c r="H728">
        <v>192.36739999999998</v>
      </c>
      <c r="I728">
        <v>10.071020000000001</v>
      </c>
    </row>
    <row r="729" spans="1:9" x14ac:dyDescent="0.25">
      <c r="A729">
        <v>728</v>
      </c>
      <c r="F729">
        <v>191.91994799999998</v>
      </c>
      <c r="G729">
        <v>6.3150000000000004</v>
      </c>
      <c r="H729">
        <v>192.36739999999998</v>
      </c>
      <c r="I729">
        <v>10.071020000000001</v>
      </c>
    </row>
    <row r="730" spans="1:9" x14ac:dyDescent="0.25">
      <c r="A730">
        <v>729</v>
      </c>
    </row>
    <row r="731" spans="1:9" x14ac:dyDescent="0.25">
      <c r="A731">
        <v>730</v>
      </c>
    </row>
    <row r="732" spans="1:9" x14ac:dyDescent="0.25">
      <c r="A732">
        <v>731</v>
      </c>
    </row>
    <row r="733" spans="1:9" x14ac:dyDescent="0.25">
      <c r="A733">
        <v>732</v>
      </c>
      <c r="B733">
        <v>170.47428600000001</v>
      </c>
      <c r="C733">
        <v>7.7566319999999997</v>
      </c>
    </row>
    <row r="734" spans="1:9" x14ac:dyDescent="0.25">
      <c r="A734">
        <v>733</v>
      </c>
      <c r="B734">
        <v>170.43142999999998</v>
      </c>
      <c r="C734">
        <v>7.7596429999999996</v>
      </c>
    </row>
    <row r="735" spans="1:9" x14ac:dyDescent="0.25">
      <c r="A735">
        <v>734</v>
      </c>
      <c r="B735">
        <v>170.48923600000001</v>
      </c>
      <c r="C735">
        <v>7.7630619999999997</v>
      </c>
    </row>
    <row r="736" spans="1:9" x14ac:dyDescent="0.25">
      <c r="A736">
        <v>735</v>
      </c>
      <c r="B736">
        <v>170.47428600000001</v>
      </c>
      <c r="C736">
        <v>7.7566319999999997</v>
      </c>
    </row>
    <row r="737" spans="1:9" x14ac:dyDescent="0.25">
      <c r="A737">
        <v>736</v>
      </c>
      <c r="B737">
        <v>170.51653199999998</v>
      </c>
      <c r="C737">
        <v>7.7263260000000002</v>
      </c>
    </row>
    <row r="738" spans="1:9" x14ac:dyDescent="0.25">
      <c r="A738">
        <v>737</v>
      </c>
      <c r="B738">
        <v>170.48852099999999</v>
      </c>
      <c r="C738">
        <v>7.7035200000000001</v>
      </c>
      <c r="D738">
        <v>166.689235</v>
      </c>
      <c r="E738">
        <v>9.7004590000000004</v>
      </c>
    </row>
    <row r="739" spans="1:9" x14ac:dyDescent="0.25">
      <c r="A739">
        <v>738</v>
      </c>
      <c r="B739">
        <v>170.466174</v>
      </c>
      <c r="C739">
        <v>7.7597959999999997</v>
      </c>
      <c r="D739">
        <v>166.71678599999998</v>
      </c>
      <c r="E739">
        <v>9.7245410000000003</v>
      </c>
    </row>
    <row r="740" spans="1:9" x14ac:dyDescent="0.25">
      <c r="A740">
        <v>739</v>
      </c>
      <c r="B740">
        <v>170.49408199999999</v>
      </c>
      <c r="C740">
        <v>7.7653569999999998</v>
      </c>
      <c r="D740">
        <v>166.704185</v>
      </c>
      <c r="E740">
        <v>9.7390299999999996</v>
      </c>
    </row>
    <row r="741" spans="1:9" x14ac:dyDescent="0.25">
      <c r="A741">
        <v>740</v>
      </c>
      <c r="B741">
        <v>170.47428600000001</v>
      </c>
      <c r="C741">
        <v>7.7566319999999997</v>
      </c>
      <c r="D741">
        <v>166.70102199999999</v>
      </c>
      <c r="E741">
        <v>9.7324999999999999</v>
      </c>
    </row>
    <row r="742" spans="1:9" x14ac:dyDescent="0.25">
      <c r="A742">
        <v>741</v>
      </c>
      <c r="D742">
        <v>166.73749999999998</v>
      </c>
      <c r="E742">
        <v>9.7606120000000001</v>
      </c>
    </row>
    <row r="743" spans="1:9" x14ac:dyDescent="0.25">
      <c r="A743">
        <v>742</v>
      </c>
      <c r="D743">
        <v>166.677245</v>
      </c>
      <c r="E743">
        <v>9.764132</v>
      </c>
    </row>
    <row r="744" spans="1:9" x14ac:dyDescent="0.25">
      <c r="A744">
        <v>743</v>
      </c>
      <c r="D744">
        <v>166.58056199999999</v>
      </c>
      <c r="E744">
        <v>9.6408670000000001</v>
      </c>
      <c r="F744">
        <v>166.16183599999999</v>
      </c>
      <c r="G744">
        <v>6.9138260000000002</v>
      </c>
      <c r="H744">
        <v>166.432706</v>
      </c>
      <c r="I744">
        <v>10.655867000000001</v>
      </c>
    </row>
    <row r="745" spans="1:9" x14ac:dyDescent="0.25">
      <c r="A745">
        <v>744</v>
      </c>
      <c r="D745">
        <v>166.689235</v>
      </c>
      <c r="E745">
        <v>9.7004590000000004</v>
      </c>
      <c r="F745">
        <v>166.18336799999997</v>
      </c>
      <c r="G745">
        <v>6.9109689999999997</v>
      </c>
      <c r="H745">
        <v>166.432706</v>
      </c>
      <c r="I745">
        <v>10.655867000000001</v>
      </c>
    </row>
    <row r="746" spans="1:9" x14ac:dyDescent="0.25">
      <c r="A746">
        <v>745</v>
      </c>
      <c r="F746">
        <v>166.11857099999997</v>
      </c>
      <c r="G746">
        <v>6.8960710000000001</v>
      </c>
      <c r="H746">
        <v>166.395152</v>
      </c>
      <c r="I746">
        <v>10.644183999999999</v>
      </c>
    </row>
    <row r="747" spans="1:9" x14ac:dyDescent="0.25">
      <c r="A747">
        <v>746</v>
      </c>
      <c r="F747">
        <v>166.10561300000001</v>
      </c>
      <c r="G747">
        <v>6.8873470000000001</v>
      </c>
      <c r="H747">
        <v>166.38342</v>
      </c>
      <c r="I747">
        <v>10.602499999999999</v>
      </c>
    </row>
    <row r="748" spans="1:9" x14ac:dyDescent="0.25">
      <c r="A748">
        <v>747</v>
      </c>
      <c r="F748">
        <v>166.14438899999999</v>
      </c>
      <c r="G748">
        <v>6.8901019999999997</v>
      </c>
      <c r="H748">
        <v>166.374696</v>
      </c>
      <c r="I748">
        <v>10.633877</v>
      </c>
    </row>
    <row r="749" spans="1:9" x14ac:dyDescent="0.25">
      <c r="A749">
        <v>748</v>
      </c>
      <c r="F749">
        <v>166.116378</v>
      </c>
      <c r="G749">
        <v>6.8453569999999999</v>
      </c>
      <c r="H749">
        <v>166.32250099999999</v>
      </c>
      <c r="I749">
        <v>10.684744999999999</v>
      </c>
    </row>
    <row r="750" spans="1:9" x14ac:dyDescent="0.25">
      <c r="A750">
        <v>749</v>
      </c>
      <c r="F750">
        <v>166.108113</v>
      </c>
      <c r="G750">
        <v>6.86</v>
      </c>
      <c r="H750">
        <v>166.314899</v>
      </c>
      <c r="I750">
        <v>10.679029999999999</v>
      </c>
    </row>
    <row r="751" spans="1:9" x14ac:dyDescent="0.25">
      <c r="A751">
        <v>750</v>
      </c>
      <c r="F751">
        <v>166.073522</v>
      </c>
      <c r="G751">
        <v>6.8476020000000002</v>
      </c>
      <c r="H751">
        <v>166.332807</v>
      </c>
      <c r="I751">
        <v>10.704846999999999</v>
      </c>
    </row>
    <row r="752" spans="1:9" x14ac:dyDescent="0.25">
      <c r="A752">
        <v>751</v>
      </c>
      <c r="F752">
        <v>166.091735</v>
      </c>
      <c r="G752">
        <v>6.8358160000000003</v>
      </c>
      <c r="H752">
        <v>166.366073</v>
      </c>
      <c r="I752">
        <v>10.731173999999999</v>
      </c>
    </row>
    <row r="753" spans="1:9" x14ac:dyDescent="0.25">
      <c r="A753">
        <v>752</v>
      </c>
      <c r="F753">
        <v>166.16183599999999</v>
      </c>
      <c r="G753">
        <v>6.9138260000000002</v>
      </c>
      <c r="H753">
        <v>166.36989899999998</v>
      </c>
      <c r="I753">
        <v>10.759746</v>
      </c>
    </row>
    <row r="754" spans="1:9" x14ac:dyDescent="0.25">
      <c r="A754">
        <v>753</v>
      </c>
      <c r="H754">
        <v>166.432706</v>
      </c>
      <c r="I754">
        <v>10.655867000000001</v>
      </c>
    </row>
    <row r="755" spans="1:9" x14ac:dyDescent="0.25">
      <c r="A755">
        <v>754</v>
      </c>
    </row>
    <row r="756" spans="1:9" x14ac:dyDescent="0.25">
      <c r="A756">
        <v>755</v>
      </c>
    </row>
    <row r="757" spans="1:9" x14ac:dyDescent="0.25">
      <c r="A757">
        <v>756</v>
      </c>
      <c r="B757">
        <v>150.79311300000001</v>
      </c>
      <c r="C757">
        <v>7.6903569999999997</v>
      </c>
    </row>
    <row r="758" spans="1:9" x14ac:dyDescent="0.25">
      <c r="A758">
        <v>757</v>
      </c>
      <c r="B758">
        <v>150.72168399999998</v>
      </c>
      <c r="C758">
        <v>7.6642340000000004</v>
      </c>
    </row>
    <row r="759" spans="1:9" x14ac:dyDescent="0.25">
      <c r="A759">
        <v>758</v>
      </c>
      <c r="B759">
        <v>150.79311300000001</v>
      </c>
      <c r="C759">
        <v>7.6903569999999997</v>
      </c>
    </row>
    <row r="760" spans="1:9" x14ac:dyDescent="0.25">
      <c r="A760">
        <v>759</v>
      </c>
      <c r="B760">
        <v>150.79311300000001</v>
      </c>
      <c r="C760">
        <v>7.6903569999999997</v>
      </c>
      <c r="D760">
        <v>136.359116</v>
      </c>
      <c r="E760">
        <v>7.9277230000000003</v>
      </c>
    </row>
    <row r="761" spans="1:9" x14ac:dyDescent="0.25">
      <c r="A761">
        <v>760</v>
      </c>
      <c r="B761">
        <v>150.79311300000001</v>
      </c>
      <c r="C761">
        <v>7.6903569999999997</v>
      </c>
      <c r="D761">
        <v>136.35922300000001</v>
      </c>
      <c r="E761">
        <v>7.9116419999999996</v>
      </c>
    </row>
    <row r="762" spans="1:9" x14ac:dyDescent="0.25">
      <c r="A762">
        <v>761</v>
      </c>
      <c r="B762">
        <v>150.79311300000001</v>
      </c>
      <c r="C762">
        <v>7.6903569999999997</v>
      </c>
      <c r="D762">
        <v>136.31237100000001</v>
      </c>
      <c r="E762">
        <v>7.9112289999999996</v>
      </c>
    </row>
    <row r="763" spans="1:9" x14ac:dyDescent="0.25">
      <c r="A763">
        <v>762</v>
      </c>
      <c r="B763">
        <v>150.79311300000001</v>
      </c>
      <c r="C763">
        <v>7.6903569999999997</v>
      </c>
      <c r="D763">
        <v>136.30881500000001</v>
      </c>
      <c r="E763">
        <v>7.9339589999999998</v>
      </c>
    </row>
    <row r="764" spans="1:9" x14ac:dyDescent="0.25">
      <c r="A764">
        <v>763</v>
      </c>
      <c r="B764">
        <v>150.79311300000001</v>
      </c>
      <c r="C764">
        <v>7.6903569999999997</v>
      </c>
      <c r="D764">
        <v>136.34999100000002</v>
      </c>
      <c r="E764">
        <v>7.919219</v>
      </c>
    </row>
    <row r="765" spans="1:9" x14ac:dyDescent="0.25">
      <c r="A765">
        <v>764</v>
      </c>
      <c r="B765">
        <v>150.79311300000001</v>
      </c>
      <c r="C765">
        <v>7.6903569999999997</v>
      </c>
      <c r="D765">
        <v>136.32788099999999</v>
      </c>
      <c r="E765">
        <v>7.9720500000000003</v>
      </c>
    </row>
    <row r="766" spans="1:9" x14ac:dyDescent="0.25">
      <c r="A766">
        <v>765</v>
      </c>
      <c r="D766">
        <v>136.32030499999999</v>
      </c>
      <c r="E766">
        <v>7.9638549999999997</v>
      </c>
    </row>
    <row r="767" spans="1:9" x14ac:dyDescent="0.25">
      <c r="A767">
        <v>766</v>
      </c>
      <c r="D767">
        <v>136.359116</v>
      </c>
      <c r="E767">
        <v>7.9277230000000003</v>
      </c>
    </row>
    <row r="768" spans="1:9" x14ac:dyDescent="0.25">
      <c r="A768">
        <v>767</v>
      </c>
      <c r="F768">
        <v>135.344796</v>
      </c>
      <c r="G768">
        <v>5.3711060000000002</v>
      </c>
    </row>
    <row r="769" spans="1:9" x14ac:dyDescent="0.25">
      <c r="A769">
        <v>768</v>
      </c>
      <c r="F769">
        <v>135.404122</v>
      </c>
      <c r="G769">
        <v>5.351623</v>
      </c>
      <c r="H769">
        <v>135.00831600000001</v>
      </c>
      <c r="I769">
        <v>8.9903980000000008</v>
      </c>
    </row>
    <row r="770" spans="1:9" x14ac:dyDescent="0.25">
      <c r="A770">
        <v>769</v>
      </c>
      <c r="F770">
        <v>135.404122</v>
      </c>
      <c r="G770">
        <v>5.351623</v>
      </c>
      <c r="H770">
        <v>134.95218700000001</v>
      </c>
      <c r="I770">
        <v>8.9695230000000006</v>
      </c>
    </row>
    <row r="771" spans="1:9" x14ac:dyDescent="0.25">
      <c r="A771">
        <v>770</v>
      </c>
      <c r="F771">
        <v>135.404122</v>
      </c>
      <c r="G771">
        <v>5.351623</v>
      </c>
      <c r="H771">
        <v>134.965271</v>
      </c>
      <c r="I771">
        <v>9.0176649999999992</v>
      </c>
    </row>
    <row r="772" spans="1:9" x14ac:dyDescent="0.25">
      <c r="A772">
        <v>771</v>
      </c>
      <c r="F772">
        <v>135.404122</v>
      </c>
      <c r="G772">
        <v>5.351623</v>
      </c>
      <c r="H772">
        <v>135.000122</v>
      </c>
      <c r="I772">
        <v>8.9990059999999996</v>
      </c>
    </row>
    <row r="773" spans="1:9" x14ac:dyDescent="0.25">
      <c r="A773">
        <v>772</v>
      </c>
      <c r="F773">
        <v>135.404122</v>
      </c>
      <c r="G773">
        <v>5.351623</v>
      </c>
      <c r="H773">
        <v>135.02898400000001</v>
      </c>
      <c r="I773">
        <v>8.9810169999999996</v>
      </c>
    </row>
    <row r="774" spans="1:9" x14ac:dyDescent="0.25">
      <c r="A774">
        <v>773</v>
      </c>
      <c r="F774">
        <v>135.404122</v>
      </c>
      <c r="G774">
        <v>5.351623</v>
      </c>
      <c r="H774">
        <v>135.03315800000001</v>
      </c>
      <c r="I774">
        <v>9.0795689999999993</v>
      </c>
    </row>
    <row r="775" spans="1:9" x14ac:dyDescent="0.25">
      <c r="A775">
        <v>774</v>
      </c>
      <c r="F775">
        <v>135.404122</v>
      </c>
      <c r="G775">
        <v>5.351623</v>
      </c>
      <c r="H775">
        <v>135.08187100000001</v>
      </c>
      <c r="I775">
        <v>9.067971</v>
      </c>
    </row>
    <row r="776" spans="1:9" x14ac:dyDescent="0.25">
      <c r="A776">
        <v>775</v>
      </c>
      <c r="F776">
        <v>135.404122</v>
      </c>
      <c r="G776">
        <v>5.351623</v>
      </c>
      <c r="H776">
        <v>135.07300599999999</v>
      </c>
      <c r="I776">
        <v>9.0897740000000002</v>
      </c>
    </row>
    <row r="777" spans="1:9" x14ac:dyDescent="0.25">
      <c r="A777">
        <v>776</v>
      </c>
      <c r="F777">
        <v>135.404122</v>
      </c>
      <c r="G777">
        <v>5.351623</v>
      </c>
      <c r="H777">
        <v>135.00831600000001</v>
      </c>
      <c r="I777">
        <v>8.9903980000000008</v>
      </c>
    </row>
    <row r="778" spans="1:9" x14ac:dyDescent="0.25">
      <c r="A778">
        <v>777</v>
      </c>
    </row>
    <row r="779" spans="1:9" x14ac:dyDescent="0.25">
      <c r="A779">
        <v>778</v>
      </c>
    </row>
    <row r="780" spans="1:9" x14ac:dyDescent="0.25">
      <c r="A780">
        <v>779</v>
      </c>
    </row>
    <row r="781" spans="1:9" x14ac:dyDescent="0.25">
      <c r="A781">
        <v>780</v>
      </c>
    </row>
    <row r="782" spans="1:9" x14ac:dyDescent="0.25">
      <c r="A782">
        <v>781</v>
      </c>
    </row>
    <row r="783" spans="1:9" x14ac:dyDescent="0.25">
      <c r="A783">
        <v>782</v>
      </c>
      <c r="B783">
        <v>112.725888</v>
      </c>
      <c r="C783">
        <v>5.9311280000000002</v>
      </c>
    </row>
    <row r="784" spans="1:9" x14ac:dyDescent="0.25">
      <c r="A784">
        <v>783</v>
      </c>
      <c r="B784">
        <v>112.719193</v>
      </c>
      <c r="C784">
        <v>5.9940110000000004</v>
      </c>
    </row>
    <row r="785" spans="1:9" x14ac:dyDescent="0.25">
      <c r="A785">
        <v>784</v>
      </c>
      <c r="B785">
        <v>112.758931</v>
      </c>
      <c r="C785">
        <v>5.9566939999999997</v>
      </c>
    </row>
    <row r="786" spans="1:9" x14ac:dyDescent="0.25">
      <c r="A786">
        <v>785</v>
      </c>
      <c r="B786">
        <v>112.736046</v>
      </c>
      <c r="C786">
        <v>5.9442719999999998</v>
      </c>
      <c r="D786">
        <v>109.602654</v>
      </c>
      <c r="E786">
        <v>8.0433350000000008</v>
      </c>
    </row>
    <row r="787" spans="1:9" x14ac:dyDescent="0.25">
      <c r="A787">
        <v>786</v>
      </c>
      <c r="B787">
        <v>112.70805799999999</v>
      </c>
      <c r="C787">
        <v>5.944375</v>
      </c>
      <c r="D787">
        <v>109.60311900000001</v>
      </c>
      <c r="E787">
        <v>8.0157080000000001</v>
      </c>
    </row>
    <row r="788" spans="1:9" x14ac:dyDescent="0.25">
      <c r="A788">
        <v>787</v>
      </c>
      <c r="B788">
        <v>112.72625000000001</v>
      </c>
      <c r="C788">
        <v>5.9306130000000001</v>
      </c>
      <c r="D788">
        <v>109.59868700000001</v>
      </c>
      <c r="E788">
        <v>8.0316860000000005</v>
      </c>
    </row>
    <row r="789" spans="1:9" x14ac:dyDescent="0.25">
      <c r="A789">
        <v>788</v>
      </c>
      <c r="B789">
        <v>112.724549</v>
      </c>
      <c r="C789">
        <v>6.0390090000000001</v>
      </c>
      <c r="D789">
        <v>109.50307100000001</v>
      </c>
      <c r="E789">
        <v>8.0700859999999999</v>
      </c>
    </row>
    <row r="790" spans="1:9" x14ac:dyDescent="0.25">
      <c r="A790">
        <v>789</v>
      </c>
      <c r="B790">
        <v>112.66413900000001</v>
      </c>
      <c r="C790">
        <v>5.9779809999999998</v>
      </c>
      <c r="D790">
        <v>109.529461</v>
      </c>
      <c r="E790">
        <v>8.0529740000000007</v>
      </c>
    </row>
    <row r="791" spans="1:9" x14ac:dyDescent="0.25">
      <c r="A791">
        <v>790</v>
      </c>
      <c r="B791">
        <v>112.725888</v>
      </c>
      <c r="C791">
        <v>5.9311280000000002</v>
      </c>
      <c r="D791">
        <v>109.506832</v>
      </c>
      <c r="E791">
        <v>8.0703949999999995</v>
      </c>
    </row>
    <row r="792" spans="1:9" x14ac:dyDescent="0.25">
      <c r="A792">
        <v>791</v>
      </c>
      <c r="D792">
        <v>109.49157700000001</v>
      </c>
      <c r="E792">
        <v>8.0452940000000002</v>
      </c>
    </row>
    <row r="793" spans="1:9" x14ac:dyDescent="0.25">
      <c r="A793">
        <v>792</v>
      </c>
      <c r="D793">
        <v>109.602654</v>
      </c>
      <c r="E793">
        <v>8.0433350000000008</v>
      </c>
    </row>
    <row r="794" spans="1:9" x14ac:dyDescent="0.25">
      <c r="A794">
        <v>793</v>
      </c>
      <c r="F794">
        <v>107.478386</v>
      </c>
      <c r="G794">
        <v>5.1521489999999996</v>
      </c>
    </row>
    <row r="795" spans="1:9" x14ac:dyDescent="0.25">
      <c r="A795">
        <v>794</v>
      </c>
      <c r="F795">
        <v>107.478283</v>
      </c>
      <c r="G795">
        <v>5.1651889999999998</v>
      </c>
      <c r="H795">
        <v>106.830742</v>
      </c>
      <c r="I795">
        <v>9.0612709999999996</v>
      </c>
    </row>
    <row r="796" spans="1:9" x14ac:dyDescent="0.25">
      <c r="A796">
        <v>795</v>
      </c>
      <c r="F796">
        <v>107.427719</v>
      </c>
      <c r="G796">
        <v>5.161581</v>
      </c>
      <c r="H796">
        <v>106.81311100000001</v>
      </c>
      <c r="I796">
        <v>9.0105509999999995</v>
      </c>
    </row>
    <row r="797" spans="1:9" x14ac:dyDescent="0.25">
      <c r="A797">
        <v>796</v>
      </c>
      <c r="F797">
        <v>107.478695</v>
      </c>
      <c r="G797">
        <v>5.1333359999999999</v>
      </c>
      <c r="H797">
        <v>106.79878300000001</v>
      </c>
      <c r="I797">
        <v>9.1079690000000006</v>
      </c>
    </row>
    <row r="798" spans="1:9" x14ac:dyDescent="0.25">
      <c r="A798">
        <v>797</v>
      </c>
      <c r="F798">
        <v>107.50890000000001</v>
      </c>
      <c r="G798">
        <v>5.1272019999999996</v>
      </c>
      <c r="H798">
        <v>106.78569100000001</v>
      </c>
      <c r="I798">
        <v>9.1162170000000007</v>
      </c>
    </row>
    <row r="799" spans="1:9" x14ac:dyDescent="0.25">
      <c r="A799">
        <v>798</v>
      </c>
      <c r="F799">
        <v>107.511734</v>
      </c>
      <c r="G799">
        <v>5.1005539999999998</v>
      </c>
      <c r="H799">
        <v>106.796719</v>
      </c>
      <c r="I799">
        <v>9.0983300000000007</v>
      </c>
    </row>
    <row r="800" spans="1:9" x14ac:dyDescent="0.25">
      <c r="A800">
        <v>799</v>
      </c>
      <c r="F800">
        <v>107.468232</v>
      </c>
      <c r="G800">
        <v>5.1161199999999996</v>
      </c>
      <c r="H800">
        <v>106.824139</v>
      </c>
      <c r="I800">
        <v>9.0804969999999994</v>
      </c>
    </row>
    <row r="801" spans="1:9" x14ac:dyDescent="0.25">
      <c r="A801">
        <v>800</v>
      </c>
      <c r="F801">
        <v>107.486271</v>
      </c>
      <c r="G801">
        <v>5.1402939999999999</v>
      </c>
      <c r="H801">
        <v>106.799092</v>
      </c>
      <c r="I801">
        <v>9.0760640000000006</v>
      </c>
    </row>
    <row r="802" spans="1:9" x14ac:dyDescent="0.25">
      <c r="A802">
        <v>801</v>
      </c>
      <c r="F802">
        <v>107.49750900000001</v>
      </c>
      <c r="G802">
        <v>5.0198869999999998</v>
      </c>
      <c r="H802">
        <v>106.82069000000001</v>
      </c>
      <c r="I802">
        <v>9.1148249999999997</v>
      </c>
    </row>
    <row r="803" spans="1:9" x14ac:dyDescent="0.25">
      <c r="A803">
        <v>802</v>
      </c>
      <c r="F803">
        <v>107.478386</v>
      </c>
      <c r="G803">
        <v>5.1521489999999996</v>
      </c>
      <c r="H803">
        <v>106.779145</v>
      </c>
      <c r="I803">
        <v>9.0574569999999994</v>
      </c>
    </row>
    <row r="804" spans="1:9" x14ac:dyDescent="0.25">
      <c r="A804">
        <v>803</v>
      </c>
      <c r="H804">
        <v>106.830742</v>
      </c>
      <c r="I804">
        <v>9.0612709999999996</v>
      </c>
    </row>
    <row r="805" spans="1:9" x14ac:dyDescent="0.25">
      <c r="A805">
        <v>804</v>
      </c>
      <c r="B805">
        <v>87.885817000000003</v>
      </c>
      <c r="C805">
        <v>5.8926249999999998</v>
      </c>
    </row>
    <row r="806" spans="1:9" x14ac:dyDescent="0.25">
      <c r="A806">
        <v>805</v>
      </c>
      <c r="B806">
        <v>87.841336000000013</v>
      </c>
      <c r="C806">
        <v>5.9551470000000002</v>
      </c>
    </row>
    <row r="807" spans="1:9" x14ac:dyDescent="0.25">
      <c r="A807">
        <v>806</v>
      </c>
      <c r="B807">
        <v>87.846695000000011</v>
      </c>
      <c r="C807">
        <v>5.903346</v>
      </c>
    </row>
    <row r="808" spans="1:9" x14ac:dyDescent="0.25">
      <c r="A808">
        <v>807</v>
      </c>
      <c r="B808">
        <v>87.872261000000009</v>
      </c>
      <c r="C808">
        <v>5.9046859999999999</v>
      </c>
    </row>
    <row r="809" spans="1:9" x14ac:dyDescent="0.25">
      <c r="A809">
        <v>808</v>
      </c>
      <c r="B809">
        <v>87.856850000000009</v>
      </c>
      <c r="C809">
        <v>5.9154070000000001</v>
      </c>
    </row>
    <row r="810" spans="1:9" x14ac:dyDescent="0.25">
      <c r="A810">
        <v>809</v>
      </c>
      <c r="B810">
        <v>87.822007000000013</v>
      </c>
      <c r="C810">
        <v>5.9078819999999999</v>
      </c>
      <c r="D810">
        <v>83.361831000000009</v>
      </c>
      <c r="E810">
        <v>8.0306549999999994</v>
      </c>
    </row>
    <row r="811" spans="1:9" x14ac:dyDescent="0.25">
      <c r="A811">
        <v>810</v>
      </c>
      <c r="B811">
        <v>87.827471000000003</v>
      </c>
      <c r="C811">
        <v>5.9044800000000004</v>
      </c>
      <c r="D811">
        <v>83.331472000000005</v>
      </c>
      <c r="E811">
        <v>8.039161</v>
      </c>
    </row>
    <row r="812" spans="1:9" x14ac:dyDescent="0.25">
      <c r="A812">
        <v>811</v>
      </c>
      <c r="B812">
        <v>87.848860000000002</v>
      </c>
      <c r="C812">
        <v>5.8893779999999998</v>
      </c>
      <c r="D812">
        <v>83.412808000000012</v>
      </c>
      <c r="E812">
        <v>8.0386959999999998</v>
      </c>
    </row>
    <row r="813" spans="1:9" x14ac:dyDescent="0.25">
      <c r="A813">
        <v>812</v>
      </c>
      <c r="B813">
        <v>87.827778000000009</v>
      </c>
      <c r="C813">
        <v>5.9170569999999998</v>
      </c>
      <c r="D813">
        <v>83.407447000000005</v>
      </c>
      <c r="E813">
        <v>8.0837450000000004</v>
      </c>
    </row>
    <row r="814" spans="1:9" x14ac:dyDescent="0.25">
      <c r="A814">
        <v>813</v>
      </c>
      <c r="B814">
        <v>87.885817000000003</v>
      </c>
      <c r="C814">
        <v>5.8926249999999998</v>
      </c>
      <c r="D814">
        <v>83.409509000000014</v>
      </c>
      <c r="E814">
        <v>8.0769409999999997</v>
      </c>
    </row>
    <row r="815" spans="1:9" x14ac:dyDescent="0.25">
      <c r="A815">
        <v>814</v>
      </c>
      <c r="D815">
        <v>83.413014000000004</v>
      </c>
      <c r="E815">
        <v>8.0623039999999992</v>
      </c>
    </row>
    <row r="816" spans="1:9" x14ac:dyDescent="0.25">
      <c r="A816">
        <v>815</v>
      </c>
      <c r="D816">
        <v>83.449043000000003</v>
      </c>
      <c r="E816">
        <v>8.0945689999999999</v>
      </c>
    </row>
    <row r="817" spans="1:9" x14ac:dyDescent="0.25">
      <c r="A817">
        <v>816</v>
      </c>
      <c r="D817">
        <v>83.338637000000006</v>
      </c>
      <c r="E817">
        <v>8.071942</v>
      </c>
    </row>
    <row r="818" spans="1:9" x14ac:dyDescent="0.25">
      <c r="A818">
        <v>817</v>
      </c>
      <c r="D818">
        <v>83.361831000000009</v>
      </c>
      <c r="E818">
        <v>8.0306549999999994</v>
      </c>
      <c r="F818">
        <v>81.950772000000001</v>
      </c>
      <c r="G818">
        <v>5.0426700000000002</v>
      </c>
    </row>
    <row r="819" spans="1:9" x14ac:dyDescent="0.25">
      <c r="A819">
        <v>818</v>
      </c>
      <c r="F819">
        <v>81.981131000000005</v>
      </c>
      <c r="G819">
        <v>5.0664829999999998</v>
      </c>
    </row>
    <row r="820" spans="1:9" x14ac:dyDescent="0.25">
      <c r="A820">
        <v>819</v>
      </c>
      <c r="F820">
        <v>81.937577000000005</v>
      </c>
      <c r="G820">
        <v>5.0681839999999996</v>
      </c>
      <c r="H820">
        <v>81.149474000000012</v>
      </c>
      <c r="I820">
        <v>9.0352940000000004</v>
      </c>
    </row>
    <row r="821" spans="1:9" x14ac:dyDescent="0.25">
      <c r="A821">
        <v>820</v>
      </c>
      <c r="F821">
        <v>81.889590000000013</v>
      </c>
      <c r="G821">
        <v>5.0483909999999996</v>
      </c>
      <c r="H821">
        <v>81.131485000000012</v>
      </c>
      <c r="I821">
        <v>9.0418900000000004</v>
      </c>
    </row>
    <row r="822" spans="1:9" x14ac:dyDescent="0.25">
      <c r="A822">
        <v>821</v>
      </c>
      <c r="F822">
        <v>81.897683000000001</v>
      </c>
      <c r="G822">
        <v>5.0599369999999997</v>
      </c>
      <c r="H822">
        <v>81.140454000000005</v>
      </c>
      <c r="I822">
        <v>9.062818</v>
      </c>
    </row>
    <row r="823" spans="1:9" x14ac:dyDescent="0.25">
      <c r="A823">
        <v>822</v>
      </c>
      <c r="F823">
        <v>81.914846000000011</v>
      </c>
      <c r="G823">
        <v>5.0670500000000001</v>
      </c>
      <c r="H823">
        <v>81.064737000000008</v>
      </c>
      <c r="I823">
        <v>9.1070930000000008</v>
      </c>
    </row>
    <row r="824" spans="1:9" x14ac:dyDescent="0.25">
      <c r="A824">
        <v>823</v>
      </c>
      <c r="F824">
        <v>81.920206000000007</v>
      </c>
      <c r="G824">
        <v>5.0647310000000001</v>
      </c>
      <c r="H824">
        <v>81.069942000000012</v>
      </c>
      <c r="I824">
        <v>9.1282259999999997</v>
      </c>
    </row>
    <row r="825" spans="1:9" x14ac:dyDescent="0.25">
      <c r="A825">
        <v>824</v>
      </c>
      <c r="F825">
        <v>81.897889000000006</v>
      </c>
      <c r="G825">
        <v>5.0178779999999996</v>
      </c>
      <c r="H825">
        <v>81.11282700000001</v>
      </c>
      <c r="I825">
        <v>9.1524000000000001</v>
      </c>
    </row>
    <row r="826" spans="1:9" x14ac:dyDescent="0.25">
      <c r="A826">
        <v>825</v>
      </c>
      <c r="F826">
        <v>81.936082000000013</v>
      </c>
      <c r="G826">
        <v>5.0375160000000001</v>
      </c>
      <c r="H826">
        <v>81.081230000000005</v>
      </c>
      <c r="I826">
        <v>9.1264219999999998</v>
      </c>
    </row>
    <row r="827" spans="1:9" x14ac:dyDescent="0.25">
      <c r="A827">
        <v>826</v>
      </c>
      <c r="F827">
        <v>81.893506000000002</v>
      </c>
      <c r="G827">
        <v>5.0307120000000003</v>
      </c>
      <c r="H827">
        <v>81.108291000000008</v>
      </c>
      <c r="I827">
        <v>9.1672449999999994</v>
      </c>
    </row>
    <row r="828" spans="1:9" x14ac:dyDescent="0.25">
      <c r="A828">
        <v>827</v>
      </c>
      <c r="F828">
        <v>81.950772000000001</v>
      </c>
      <c r="G828">
        <v>5.0426700000000002</v>
      </c>
      <c r="H828">
        <v>81.048191000000003</v>
      </c>
      <c r="I828">
        <v>9.1565750000000001</v>
      </c>
    </row>
    <row r="829" spans="1:9" x14ac:dyDescent="0.25">
      <c r="A829">
        <v>828</v>
      </c>
      <c r="B829">
        <v>66.360684000000006</v>
      </c>
      <c r="C829">
        <v>6.4038190000000004</v>
      </c>
      <c r="F829">
        <v>81.950772000000001</v>
      </c>
      <c r="G829">
        <v>5.0426700000000002</v>
      </c>
      <c r="H829">
        <v>81.149474000000012</v>
      </c>
      <c r="I829">
        <v>9.0352940000000004</v>
      </c>
    </row>
    <row r="830" spans="1:9" x14ac:dyDescent="0.25">
      <c r="A830">
        <v>829</v>
      </c>
      <c r="B830">
        <v>66.356518000000008</v>
      </c>
      <c r="C830">
        <v>6.3979340000000002</v>
      </c>
    </row>
    <row r="831" spans="1:9" x14ac:dyDescent="0.25">
      <c r="A831">
        <v>830</v>
      </c>
      <c r="B831">
        <v>66.372246000000018</v>
      </c>
      <c r="C831">
        <v>6.4005380000000001</v>
      </c>
    </row>
    <row r="832" spans="1:9" x14ac:dyDescent="0.25">
      <c r="A832">
        <v>831</v>
      </c>
      <c r="B832">
        <v>66.372719000000018</v>
      </c>
      <c r="C832">
        <v>6.3504889999999996</v>
      </c>
    </row>
    <row r="833" spans="1:9" x14ac:dyDescent="0.25">
      <c r="A833">
        <v>832</v>
      </c>
      <c r="B833">
        <v>66.337040000000002</v>
      </c>
      <c r="C833">
        <v>6.3656959999999998</v>
      </c>
    </row>
    <row r="834" spans="1:9" x14ac:dyDescent="0.25">
      <c r="A834">
        <v>833</v>
      </c>
      <c r="B834">
        <v>66.337872000000004</v>
      </c>
      <c r="C834">
        <v>6.3765289999999997</v>
      </c>
    </row>
    <row r="835" spans="1:9" x14ac:dyDescent="0.25">
      <c r="A835">
        <v>834</v>
      </c>
      <c r="B835">
        <v>66.385738000000003</v>
      </c>
      <c r="C835">
        <v>6.4088710000000004</v>
      </c>
      <c r="D835">
        <v>61.703438000000006</v>
      </c>
      <c r="E835">
        <v>8.6312499999999996</v>
      </c>
    </row>
    <row r="836" spans="1:9" x14ac:dyDescent="0.25">
      <c r="A836">
        <v>835</v>
      </c>
      <c r="B836">
        <v>66.347141000000008</v>
      </c>
      <c r="C836">
        <v>6.412725</v>
      </c>
      <c r="D836">
        <v>61.72661200000001</v>
      </c>
      <c r="E836">
        <v>8.5853160000000006</v>
      </c>
    </row>
    <row r="837" spans="1:9" x14ac:dyDescent="0.25">
      <c r="A837">
        <v>836</v>
      </c>
      <c r="B837">
        <v>66.36808400000001</v>
      </c>
      <c r="C837">
        <v>6.358301</v>
      </c>
      <c r="D837">
        <v>61.719326000000009</v>
      </c>
      <c r="E837">
        <v>8.6077619999999992</v>
      </c>
    </row>
    <row r="838" spans="1:9" x14ac:dyDescent="0.25">
      <c r="A838">
        <v>837</v>
      </c>
      <c r="B838">
        <v>66.360684000000006</v>
      </c>
      <c r="C838">
        <v>6.4038190000000004</v>
      </c>
      <c r="D838">
        <v>61.736923000000012</v>
      </c>
      <c r="E838">
        <v>8.6226570000000002</v>
      </c>
    </row>
    <row r="839" spans="1:9" x14ac:dyDescent="0.25">
      <c r="A839">
        <v>838</v>
      </c>
      <c r="B839">
        <v>66.360684000000006</v>
      </c>
      <c r="C839">
        <v>6.4038190000000004</v>
      </c>
      <c r="D839">
        <v>61.734894000000011</v>
      </c>
      <c r="E839">
        <v>8.6132829999999991</v>
      </c>
    </row>
    <row r="840" spans="1:9" x14ac:dyDescent="0.25">
      <c r="A840">
        <v>839</v>
      </c>
      <c r="D840">
        <v>61.766403000000011</v>
      </c>
      <c r="E840">
        <v>8.6291150000000005</v>
      </c>
    </row>
    <row r="841" spans="1:9" x14ac:dyDescent="0.25">
      <c r="A841">
        <v>840</v>
      </c>
      <c r="D841">
        <v>61.762501000000007</v>
      </c>
      <c r="E841">
        <v>8.6623429999999999</v>
      </c>
    </row>
    <row r="842" spans="1:9" x14ac:dyDescent="0.25">
      <c r="A842">
        <v>841</v>
      </c>
      <c r="D842">
        <v>61.703438000000006</v>
      </c>
      <c r="E842">
        <v>8.6312499999999996</v>
      </c>
    </row>
    <row r="843" spans="1:9" x14ac:dyDescent="0.25">
      <c r="A843">
        <v>842</v>
      </c>
      <c r="D843">
        <v>61.703438000000006</v>
      </c>
      <c r="E843">
        <v>8.6312499999999996</v>
      </c>
      <c r="F843">
        <v>60.036392000000006</v>
      </c>
      <c r="G843">
        <v>5.8399960000000002</v>
      </c>
    </row>
    <row r="844" spans="1:9" x14ac:dyDescent="0.25">
      <c r="A844">
        <v>843</v>
      </c>
      <c r="F844">
        <v>60.005406000000008</v>
      </c>
      <c r="G844">
        <v>5.7879670000000001</v>
      </c>
      <c r="H844">
        <v>59.769272000000008</v>
      </c>
      <c r="I844">
        <v>9.9487830000000006</v>
      </c>
    </row>
    <row r="845" spans="1:9" x14ac:dyDescent="0.25">
      <c r="A845">
        <v>844</v>
      </c>
      <c r="F845">
        <v>60.039360000000009</v>
      </c>
      <c r="G845">
        <v>5.8137470000000002</v>
      </c>
      <c r="H845">
        <v>59.69995500000001</v>
      </c>
      <c r="I845">
        <v>9.9196179999999998</v>
      </c>
    </row>
    <row r="846" spans="1:9" x14ac:dyDescent="0.25">
      <c r="A846">
        <v>845</v>
      </c>
      <c r="F846">
        <v>60.055870000000006</v>
      </c>
      <c r="G846">
        <v>5.8351519999999999</v>
      </c>
      <c r="H846">
        <v>59.736305000000009</v>
      </c>
      <c r="I846">
        <v>9.9296179999999996</v>
      </c>
    </row>
    <row r="847" spans="1:9" x14ac:dyDescent="0.25">
      <c r="A847">
        <v>846</v>
      </c>
      <c r="F847">
        <v>60.02488300000001</v>
      </c>
      <c r="G847">
        <v>5.7904669999999996</v>
      </c>
      <c r="H847">
        <v>59.711777000000005</v>
      </c>
      <c r="I847">
        <v>9.9783120000000007</v>
      </c>
    </row>
    <row r="848" spans="1:9" x14ac:dyDescent="0.25">
      <c r="A848">
        <v>847</v>
      </c>
      <c r="F848">
        <v>60.003319000000005</v>
      </c>
      <c r="G848">
        <v>5.7836970000000001</v>
      </c>
      <c r="H848">
        <v>59.707451000000006</v>
      </c>
      <c r="I848">
        <v>9.9928950000000007</v>
      </c>
    </row>
    <row r="849" spans="1:9" x14ac:dyDescent="0.25">
      <c r="A849">
        <v>848</v>
      </c>
      <c r="F849">
        <v>59.996288000000007</v>
      </c>
      <c r="G849">
        <v>5.7713020000000004</v>
      </c>
      <c r="H849">
        <v>59.73458500000001</v>
      </c>
      <c r="I849">
        <v>10.005447</v>
      </c>
    </row>
    <row r="850" spans="1:9" x14ac:dyDescent="0.25">
      <c r="A850">
        <v>849</v>
      </c>
      <c r="F850">
        <v>60.007019000000007</v>
      </c>
      <c r="G850">
        <v>5.7676559999999997</v>
      </c>
      <c r="H850">
        <v>59.77645900000001</v>
      </c>
      <c r="I850">
        <v>10.013467</v>
      </c>
    </row>
    <row r="851" spans="1:9" x14ac:dyDescent="0.25">
      <c r="A851">
        <v>850</v>
      </c>
      <c r="F851">
        <v>60.011707000000008</v>
      </c>
      <c r="G851">
        <v>5.7726559999999996</v>
      </c>
      <c r="H851">
        <v>59.776722000000007</v>
      </c>
      <c r="I851">
        <v>9.9952909999999999</v>
      </c>
    </row>
    <row r="852" spans="1:9" x14ac:dyDescent="0.25">
      <c r="A852">
        <v>851</v>
      </c>
      <c r="B852">
        <v>44.186577000000007</v>
      </c>
      <c r="C852">
        <v>7.4586579999999998</v>
      </c>
      <c r="F852">
        <v>60.059311000000008</v>
      </c>
      <c r="G852">
        <v>5.7840610000000003</v>
      </c>
      <c r="H852">
        <v>59.78156700000001</v>
      </c>
      <c r="I852">
        <v>9.9456059999999997</v>
      </c>
    </row>
    <row r="853" spans="1:9" x14ac:dyDescent="0.25">
      <c r="A853">
        <v>852</v>
      </c>
      <c r="B853">
        <v>44.130173000000006</v>
      </c>
      <c r="C853">
        <v>7.5083950000000002</v>
      </c>
      <c r="F853">
        <v>60.036392000000006</v>
      </c>
      <c r="G853">
        <v>5.8399960000000002</v>
      </c>
      <c r="H853">
        <v>59.769272000000008</v>
      </c>
      <c r="I853">
        <v>9.9487830000000006</v>
      </c>
    </row>
    <row r="854" spans="1:9" x14ac:dyDescent="0.25">
      <c r="A854">
        <v>853</v>
      </c>
      <c r="B854">
        <v>44.155121000000008</v>
      </c>
      <c r="C854">
        <v>7.5109469999999998</v>
      </c>
      <c r="F854">
        <v>60.036392000000006</v>
      </c>
      <c r="G854">
        <v>5.8399960000000002</v>
      </c>
      <c r="H854">
        <v>59.769272000000008</v>
      </c>
      <c r="I854">
        <v>9.9487830000000006</v>
      </c>
    </row>
    <row r="855" spans="1:9" x14ac:dyDescent="0.25">
      <c r="A855">
        <v>854</v>
      </c>
      <c r="B855">
        <v>44.146526000000009</v>
      </c>
      <c r="C855">
        <v>7.4637099999999998</v>
      </c>
      <c r="H855">
        <v>59.769272000000008</v>
      </c>
      <c r="I855">
        <v>9.9487830000000006</v>
      </c>
    </row>
    <row r="856" spans="1:9" x14ac:dyDescent="0.25">
      <c r="A856">
        <v>855</v>
      </c>
      <c r="B856">
        <v>44.155953000000011</v>
      </c>
      <c r="C856">
        <v>7.4231389999999999</v>
      </c>
      <c r="H856">
        <v>59.769272000000008</v>
      </c>
      <c r="I856">
        <v>9.9487830000000006</v>
      </c>
    </row>
    <row r="857" spans="1:9" x14ac:dyDescent="0.25">
      <c r="A857">
        <v>856</v>
      </c>
      <c r="B857">
        <v>44.225376000000011</v>
      </c>
      <c r="C857">
        <v>7.4350129999999996</v>
      </c>
    </row>
    <row r="858" spans="1:9" x14ac:dyDescent="0.25">
      <c r="A858">
        <v>857</v>
      </c>
      <c r="B858">
        <v>44.239021000000008</v>
      </c>
      <c r="C858">
        <v>7.4599599999999997</v>
      </c>
      <c r="D858">
        <v>38.783848000000006</v>
      </c>
      <c r="E858">
        <v>9.6751000000000005</v>
      </c>
    </row>
    <row r="859" spans="1:9" x14ac:dyDescent="0.25">
      <c r="A859">
        <v>858</v>
      </c>
      <c r="B859">
        <v>44.218659000000009</v>
      </c>
      <c r="C859">
        <v>7.4787610000000004</v>
      </c>
      <c r="D859">
        <v>38.797913000000008</v>
      </c>
      <c r="E859">
        <v>9.6495289999999994</v>
      </c>
    </row>
    <row r="860" spans="1:9" x14ac:dyDescent="0.25">
      <c r="A860">
        <v>859</v>
      </c>
      <c r="B860">
        <v>44.211731000000007</v>
      </c>
      <c r="C860">
        <v>7.4713130000000003</v>
      </c>
      <c r="D860">
        <v>38.808796000000008</v>
      </c>
      <c r="E860">
        <v>9.6240620000000003</v>
      </c>
    </row>
    <row r="861" spans="1:9" x14ac:dyDescent="0.25">
      <c r="A861">
        <v>860</v>
      </c>
      <c r="B861">
        <v>44.159340000000007</v>
      </c>
      <c r="C861">
        <v>7.4771989999999997</v>
      </c>
      <c r="D861">
        <v>38.797077000000009</v>
      </c>
      <c r="E861">
        <v>9.6260919999999999</v>
      </c>
    </row>
    <row r="862" spans="1:9" x14ac:dyDescent="0.25">
      <c r="A862">
        <v>861</v>
      </c>
      <c r="B862">
        <v>44.177307000000006</v>
      </c>
      <c r="C862">
        <v>7.5103739999999997</v>
      </c>
      <c r="D862">
        <v>38.780258000000011</v>
      </c>
      <c r="E862">
        <v>9.6571320000000007</v>
      </c>
    </row>
    <row r="863" spans="1:9" x14ac:dyDescent="0.25">
      <c r="A863">
        <v>862</v>
      </c>
      <c r="B863">
        <v>44.186577000000007</v>
      </c>
      <c r="C863">
        <v>7.4586579999999998</v>
      </c>
      <c r="D863">
        <v>38.785828000000009</v>
      </c>
      <c r="E863">
        <v>9.6695270000000004</v>
      </c>
    </row>
    <row r="864" spans="1:9" x14ac:dyDescent="0.25">
      <c r="A864">
        <v>863</v>
      </c>
      <c r="D864">
        <v>38.792130000000007</v>
      </c>
      <c r="E864">
        <v>9.6494250000000008</v>
      </c>
    </row>
    <row r="865" spans="1:9" x14ac:dyDescent="0.25">
      <c r="A865">
        <v>864</v>
      </c>
      <c r="D865">
        <v>38.794731000000006</v>
      </c>
      <c r="E865">
        <v>9.6284890000000001</v>
      </c>
    </row>
    <row r="866" spans="1:9" x14ac:dyDescent="0.25">
      <c r="A866">
        <v>865</v>
      </c>
      <c r="D866">
        <v>38.793640000000011</v>
      </c>
      <c r="E866">
        <v>9.6465599999999991</v>
      </c>
    </row>
    <row r="867" spans="1:9" x14ac:dyDescent="0.25">
      <c r="A867">
        <v>866</v>
      </c>
      <c r="D867">
        <v>38.71312300000001</v>
      </c>
      <c r="E867">
        <v>9.6410920000000004</v>
      </c>
    </row>
    <row r="868" spans="1:9" x14ac:dyDescent="0.25">
      <c r="A868">
        <v>867</v>
      </c>
      <c r="D868">
        <v>38.783848000000006</v>
      </c>
      <c r="E868">
        <v>9.6751000000000005</v>
      </c>
      <c r="F868">
        <v>37.71870100000001</v>
      </c>
      <c r="G868">
        <v>6.6263589999999999</v>
      </c>
    </row>
    <row r="869" spans="1:9" x14ac:dyDescent="0.25">
      <c r="A869">
        <v>868</v>
      </c>
      <c r="D869">
        <v>38.783848000000006</v>
      </c>
      <c r="E869">
        <v>9.6751000000000005</v>
      </c>
      <c r="F869">
        <v>37.749531000000005</v>
      </c>
      <c r="G869">
        <v>6.628234</v>
      </c>
    </row>
    <row r="870" spans="1:9" x14ac:dyDescent="0.25">
      <c r="A870">
        <v>869</v>
      </c>
      <c r="F870">
        <v>37.695053000000009</v>
      </c>
      <c r="G870">
        <v>6.6517749999999998</v>
      </c>
      <c r="H870">
        <v>37.032225000000011</v>
      </c>
      <c r="I870">
        <v>10.883316000000001</v>
      </c>
    </row>
    <row r="871" spans="1:9" x14ac:dyDescent="0.25">
      <c r="A871">
        <v>870</v>
      </c>
      <c r="F871">
        <v>37.716719000000012</v>
      </c>
      <c r="G871">
        <v>6.6992200000000004</v>
      </c>
      <c r="H871">
        <v>36.97155200000001</v>
      </c>
      <c r="I871">
        <v>10.864099</v>
      </c>
    </row>
    <row r="872" spans="1:9" x14ac:dyDescent="0.25">
      <c r="A872">
        <v>871</v>
      </c>
      <c r="F872">
        <v>37.720314000000009</v>
      </c>
      <c r="G872">
        <v>6.7203650000000001</v>
      </c>
      <c r="H872">
        <v>37.047381000000009</v>
      </c>
      <c r="I872">
        <v>10.848318000000001</v>
      </c>
    </row>
    <row r="873" spans="1:9" x14ac:dyDescent="0.25">
      <c r="A873">
        <v>872</v>
      </c>
      <c r="F873">
        <v>37.728750000000005</v>
      </c>
      <c r="G873">
        <v>6.7288540000000001</v>
      </c>
      <c r="H873">
        <v>36.986864000000011</v>
      </c>
      <c r="I873">
        <v>10.847485000000001</v>
      </c>
    </row>
    <row r="874" spans="1:9" x14ac:dyDescent="0.25">
      <c r="A874">
        <v>873</v>
      </c>
      <c r="F874">
        <v>37.710158000000007</v>
      </c>
      <c r="G874">
        <v>6.747967</v>
      </c>
      <c r="H874">
        <v>36.98894700000001</v>
      </c>
      <c r="I874">
        <v>10.840975</v>
      </c>
    </row>
    <row r="875" spans="1:9" x14ac:dyDescent="0.25">
      <c r="A875">
        <v>874</v>
      </c>
      <c r="F875">
        <v>37.703856000000009</v>
      </c>
      <c r="G875">
        <v>6.7641640000000001</v>
      </c>
      <c r="H875">
        <v>36.995611000000011</v>
      </c>
      <c r="I875">
        <v>10.869775000000001</v>
      </c>
    </row>
    <row r="876" spans="1:9" x14ac:dyDescent="0.25">
      <c r="A876">
        <v>875</v>
      </c>
      <c r="B876">
        <v>25.04188700000001</v>
      </c>
      <c r="C876">
        <v>7.8643130000000001</v>
      </c>
      <c r="F876">
        <v>37.706146000000004</v>
      </c>
      <c r="G876">
        <v>6.7567690000000002</v>
      </c>
      <c r="H876">
        <v>36.967489000000008</v>
      </c>
      <c r="I876">
        <v>10.869463</v>
      </c>
    </row>
    <row r="877" spans="1:9" x14ac:dyDescent="0.25">
      <c r="A877">
        <v>876</v>
      </c>
      <c r="B877">
        <v>24.983557000000005</v>
      </c>
      <c r="C877">
        <v>7.8287430000000002</v>
      </c>
      <c r="F877">
        <v>37.711929000000012</v>
      </c>
      <c r="G877">
        <v>6.6999490000000002</v>
      </c>
      <c r="H877">
        <v>36.979521000000005</v>
      </c>
      <c r="I877">
        <v>10.880347</v>
      </c>
    </row>
    <row r="878" spans="1:9" x14ac:dyDescent="0.25">
      <c r="A878">
        <v>877</v>
      </c>
      <c r="B878">
        <v>25.026472000000012</v>
      </c>
      <c r="C878">
        <v>7.8569170000000002</v>
      </c>
      <c r="F878">
        <v>37.720781000000009</v>
      </c>
      <c r="G878">
        <v>6.6576599999999999</v>
      </c>
      <c r="H878">
        <v>37.006340000000009</v>
      </c>
      <c r="I878">
        <v>10.875400000000001</v>
      </c>
    </row>
    <row r="879" spans="1:9" x14ac:dyDescent="0.25">
      <c r="A879">
        <v>878</v>
      </c>
      <c r="B879">
        <v>24.988346000000007</v>
      </c>
      <c r="C879">
        <v>7.839575</v>
      </c>
      <c r="F879">
        <v>37.725260000000006</v>
      </c>
      <c r="G879">
        <v>6.6658879999999998</v>
      </c>
      <c r="H879">
        <v>36.984833000000009</v>
      </c>
      <c r="I879">
        <v>10.884513999999999</v>
      </c>
    </row>
    <row r="880" spans="1:9" x14ac:dyDescent="0.25">
      <c r="A880">
        <v>879</v>
      </c>
      <c r="B880">
        <v>24.903507000000005</v>
      </c>
      <c r="C880">
        <v>7.8716039999999996</v>
      </c>
      <c r="F880">
        <v>37.700939000000005</v>
      </c>
      <c r="G880">
        <v>6.6420880000000002</v>
      </c>
      <c r="H880">
        <v>36.987385000000003</v>
      </c>
      <c r="I880">
        <v>10.898471000000001</v>
      </c>
    </row>
    <row r="881" spans="1:11" x14ac:dyDescent="0.25">
      <c r="A881">
        <v>880</v>
      </c>
      <c r="B881">
        <v>24.859814000000007</v>
      </c>
      <c r="C881">
        <v>7.9450370000000001</v>
      </c>
      <c r="F881">
        <v>37.705002000000007</v>
      </c>
      <c r="G881">
        <v>6.6354730000000002</v>
      </c>
      <c r="H881">
        <v>37.037798000000009</v>
      </c>
      <c r="I881">
        <v>10.913731</v>
      </c>
    </row>
    <row r="882" spans="1:11" x14ac:dyDescent="0.25">
      <c r="A882">
        <v>881</v>
      </c>
      <c r="B882">
        <v>24.86361500000001</v>
      </c>
      <c r="C882">
        <v>7.9141019999999997</v>
      </c>
      <c r="F882">
        <v>37.71870100000001</v>
      </c>
      <c r="G882">
        <v>6.6263589999999999</v>
      </c>
      <c r="H882">
        <v>37.034622000000013</v>
      </c>
      <c r="I882">
        <v>10.914771999999999</v>
      </c>
    </row>
    <row r="883" spans="1:11" x14ac:dyDescent="0.25">
      <c r="A883">
        <v>882</v>
      </c>
      <c r="B883">
        <v>25.019961000000009</v>
      </c>
      <c r="C883">
        <v>7.8172319999999997</v>
      </c>
      <c r="H883">
        <v>37.037174000000007</v>
      </c>
      <c r="I883">
        <v>10.920502000000001</v>
      </c>
    </row>
    <row r="884" spans="1:11" x14ac:dyDescent="0.25">
      <c r="A884">
        <v>883</v>
      </c>
      <c r="B884">
        <v>25.007097000000009</v>
      </c>
      <c r="C884">
        <v>7.8004100000000003</v>
      </c>
      <c r="H884">
        <v>37.067276000000007</v>
      </c>
      <c r="I884">
        <v>10.897065</v>
      </c>
    </row>
    <row r="885" spans="1:11" x14ac:dyDescent="0.25">
      <c r="A885">
        <v>884</v>
      </c>
      <c r="B885">
        <v>25.061678000000008</v>
      </c>
      <c r="C885">
        <v>7.783328</v>
      </c>
      <c r="H885">
        <v>37.042225000000009</v>
      </c>
      <c r="I885">
        <v>10.918314000000001</v>
      </c>
    </row>
    <row r="886" spans="1:11" x14ac:dyDescent="0.25">
      <c r="A886">
        <v>885</v>
      </c>
      <c r="B886">
        <v>25.062719000000008</v>
      </c>
      <c r="C886">
        <v>7.8151489999999999</v>
      </c>
      <c r="H886">
        <v>37.032225000000011</v>
      </c>
      <c r="I886">
        <v>10.883316000000001</v>
      </c>
    </row>
    <row r="887" spans="1:11" x14ac:dyDescent="0.25">
      <c r="A887">
        <v>886</v>
      </c>
      <c r="B887">
        <v>25.077509000000006</v>
      </c>
      <c r="C887">
        <v>7.8163989999999997</v>
      </c>
      <c r="D887">
        <v>19.668168000000009</v>
      </c>
      <c r="E887">
        <v>9.5832300000000004</v>
      </c>
      <c r="H887">
        <v>37.032225000000011</v>
      </c>
      <c r="I887">
        <v>10.883316000000001</v>
      </c>
    </row>
    <row r="888" spans="1:11" x14ac:dyDescent="0.25">
      <c r="A888">
        <v>887</v>
      </c>
      <c r="B888">
        <v>25.089071000000004</v>
      </c>
      <c r="C888">
        <v>7.8137949999999998</v>
      </c>
      <c r="D888">
        <v>19.662543000000007</v>
      </c>
      <c r="E888">
        <v>9.5824490000000004</v>
      </c>
    </row>
    <row r="889" spans="1:11" x14ac:dyDescent="0.25">
      <c r="A889">
        <v>888</v>
      </c>
      <c r="B889">
        <v>25.085842000000007</v>
      </c>
      <c r="C889">
        <v>7.8243150000000004</v>
      </c>
      <c r="D889">
        <v>19.673428000000008</v>
      </c>
      <c r="E889">
        <v>9.5970840000000006</v>
      </c>
    </row>
    <row r="890" spans="1:11" x14ac:dyDescent="0.25">
      <c r="A890">
        <v>889</v>
      </c>
      <c r="B890">
        <v>25.021679000000006</v>
      </c>
      <c r="C890">
        <v>7.8098879999999999</v>
      </c>
      <c r="D890">
        <v>19.67608400000001</v>
      </c>
      <c r="E890">
        <v>9.6096350000000008</v>
      </c>
    </row>
    <row r="891" spans="1:11" x14ac:dyDescent="0.25">
      <c r="A891">
        <v>890</v>
      </c>
      <c r="B891">
        <v>25.044073000000012</v>
      </c>
      <c r="C891">
        <v>7.8616570000000001</v>
      </c>
      <c r="D891">
        <v>19.655876000000006</v>
      </c>
      <c r="E891">
        <v>9.5887510000000002</v>
      </c>
    </row>
    <row r="892" spans="1:11" x14ac:dyDescent="0.25">
      <c r="A892">
        <v>891</v>
      </c>
      <c r="B892">
        <v>25.04188700000001</v>
      </c>
      <c r="C892">
        <v>7.8643130000000001</v>
      </c>
      <c r="D892">
        <v>19.64301300000001</v>
      </c>
      <c r="E892">
        <v>9.6117179999999998</v>
      </c>
    </row>
    <row r="893" spans="1:11" x14ac:dyDescent="0.25">
      <c r="A893">
        <v>892</v>
      </c>
      <c r="D893">
        <v>19.631816000000008</v>
      </c>
      <c r="E893">
        <v>9.5920839999999998</v>
      </c>
    </row>
    <row r="894" spans="1:11" x14ac:dyDescent="0.25">
      <c r="A894">
        <v>893</v>
      </c>
      <c r="D894">
        <v>19.668168000000009</v>
      </c>
      <c r="E894">
        <v>9.5832300000000004</v>
      </c>
      <c r="J894">
        <v>39.038368000000006</v>
      </c>
      <c r="K894">
        <v>13.214231</v>
      </c>
    </row>
    <row r="895" spans="1:11" x14ac:dyDescent="0.25">
      <c r="A895">
        <v>894</v>
      </c>
    </row>
    <row r="896" spans="1:11" x14ac:dyDescent="0.25">
      <c r="A896">
        <v>895</v>
      </c>
    </row>
    <row r="897" spans="1:1" x14ac:dyDescent="0.25">
      <c r="A897">
        <v>896</v>
      </c>
    </row>
    <row r="898" spans="1:1" x14ac:dyDescent="0.25">
      <c r="A898">
        <v>897</v>
      </c>
    </row>
    <row r="899" spans="1:1" x14ac:dyDescent="0.25">
      <c r="A899">
        <v>898</v>
      </c>
    </row>
    <row r="900" spans="1:1" x14ac:dyDescent="0.25">
      <c r="A900">
        <v>899</v>
      </c>
    </row>
    <row r="901" spans="1:1" x14ac:dyDescent="0.25">
      <c r="A901">
        <v>900</v>
      </c>
    </row>
    <row r="902" spans="1:1" x14ac:dyDescent="0.25">
      <c r="A902">
        <v>901</v>
      </c>
    </row>
    <row r="903" spans="1:1" x14ac:dyDescent="0.25">
      <c r="A903">
        <v>902</v>
      </c>
    </row>
    <row r="904" spans="1:1" x14ac:dyDescent="0.25">
      <c r="A904">
        <v>903</v>
      </c>
    </row>
    <row r="905" spans="1:1" x14ac:dyDescent="0.25">
      <c r="A905">
        <v>904</v>
      </c>
    </row>
    <row r="906" spans="1:1" x14ac:dyDescent="0.25">
      <c r="A906">
        <v>905</v>
      </c>
    </row>
    <row r="907" spans="1:1" x14ac:dyDescent="0.25">
      <c r="A907">
        <v>906</v>
      </c>
    </row>
    <row r="908" spans="1:1" x14ac:dyDescent="0.25">
      <c r="A908">
        <v>907</v>
      </c>
    </row>
    <row r="909" spans="1:1" x14ac:dyDescent="0.25">
      <c r="A909">
        <v>908</v>
      </c>
    </row>
    <row r="910" spans="1:1" x14ac:dyDescent="0.25">
      <c r="A910">
        <v>909</v>
      </c>
    </row>
    <row r="911" spans="1:1" x14ac:dyDescent="0.25">
      <c r="A911">
        <v>910</v>
      </c>
    </row>
    <row r="912" spans="1:1" x14ac:dyDescent="0.25">
      <c r="A912">
        <v>911</v>
      </c>
    </row>
    <row r="913" spans="1:11" x14ac:dyDescent="0.25">
      <c r="A913">
        <v>912</v>
      </c>
    </row>
    <row r="914" spans="1:11" x14ac:dyDescent="0.25">
      <c r="A914">
        <v>913</v>
      </c>
    </row>
    <row r="915" spans="1:11" x14ac:dyDescent="0.25">
      <c r="A915">
        <v>914</v>
      </c>
    </row>
    <row r="916" spans="1:11" x14ac:dyDescent="0.25">
      <c r="A916">
        <v>915</v>
      </c>
    </row>
    <row r="917" spans="1:11" x14ac:dyDescent="0.25">
      <c r="A917">
        <v>916</v>
      </c>
    </row>
    <row r="918" spans="1:11" x14ac:dyDescent="0.25">
      <c r="A918">
        <v>917</v>
      </c>
    </row>
    <row r="919" spans="1:11" x14ac:dyDescent="0.25">
      <c r="A919">
        <v>918</v>
      </c>
    </row>
    <row r="920" spans="1:11" x14ac:dyDescent="0.25">
      <c r="A920">
        <v>919</v>
      </c>
    </row>
    <row r="921" spans="1:11" x14ac:dyDescent="0.25">
      <c r="A921">
        <v>920</v>
      </c>
    </row>
    <row r="922" spans="1:11" x14ac:dyDescent="0.25">
      <c r="A922">
        <v>921</v>
      </c>
    </row>
    <row r="923" spans="1:11" x14ac:dyDescent="0.25">
      <c r="A923">
        <v>922</v>
      </c>
    </row>
    <row r="924" spans="1:11" x14ac:dyDescent="0.25">
      <c r="A924">
        <v>923</v>
      </c>
    </row>
    <row r="925" spans="1:11" x14ac:dyDescent="0.25">
      <c r="A925">
        <v>924</v>
      </c>
    </row>
    <row r="926" spans="1:11" x14ac:dyDescent="0.25">
      <c r="A926">
        <v>925</v>
      </c>
    </row>
    <row r="927" spans="1:11" x14ac:dyDescent="0.25">
      <c r="A927">
        <v>926</v>
      </c>
      <c r="J927">
        <v>39.429958000000006</v>
      </c>
      <c r="K927">
        <v>13.331516000000001</v>
      </c>
    </row>
    <row r="928" spans="1:11" x14ac:dyDescent="0.25">
      <c r="A928">
        <v>927</v>
      </c>
      <c r="B928">
        <v>49.029282000000009</v>
      </c>
      <c r="C928">
        <v>9.4829749999999997</v>
      </c>
    </row>
    <row r="929" spans="1:9" x14ac:dyDescent="0.25">
      <c r="A929">
        <v>928</v>
      </c>
      <c r="B929">
        <v>49.04021800000001</v>
      </c>
      <c r="C929">
        <v>9.4199059999999992</v>
      </c>
      <c r="H929">
        <v>40.093361000000009</v>
      </c>
      <c r="I929">
        <v>7.9092580000000003</v>
      </c>
    </row>
    <row r="930" spans="1:9" x14ac:dyDescent="0.25">
      <c r="A930">
        <v>929</v>
      </c>
      <c r="B930">
        <v>49.058605000000007</v>
      </c>
      <c r="C930">
        <v>9.4268330000000002</v>
      </c>
      <c r="H930">
        <v>40.133358000000008</v>
      </c>
      <c r="I930">
        <v>7.9117059999999997</v>
      </c>
    </row>
    <row r="931" spans="1:9" x14ac:dyDescent="0.25">
      <c r="A931">
        <v>930</v>
      </c>
      <c r="B931">
        <v>49.024231000000007</v>
      </c>
      <c r="C931">
        <v>9.4452689999999997</v>
      </c>
      <c r="H931">
        <v>40.185856000000008</v>
      </c>
      <c r="I931">
        <v>7.9702450000000002</v>
      </c>
    </row>
    <row r="932" spans="1:9" x14ac:dyDescent="0.25">
      <c r="A932">
        <v>931</v>
      </c>
      <c r="B932">
        <v>49.018189000000007</v>
      </c>
      <c r="C932">
        <v>9.4537060000000004</v>
      </c>
      <c r="H932">
        <v>40.202576000000008</v>
      </c>
      <c r="I932">
        <v>7.9737859999999996</v>
      </c>
    </row>
    <row r="933" spans="1:9" x14ac:dyDescent="0.25">
      <c r="A933">
        <v>932</v>
      </c>
      <c r="B933">
        <v>49.020168000000005</v>
      </c>
      <c r="C933">
        <v>9.4297489999999993</v>
      </c>
      <c r="H933">
        <v>40.227261000000006</v>
      </c>
      <c r="I933">
        <v>7.9911810000000001</v>
      </c>
    </row>
    <row r="934" spans="1:9" x14ac:dyDescent="0.25">
      <c r="A934">
        <v>933</v>
      </c>
      <c r="B934">
        <v>49.01683400000001</v>
      </c>
      <c r="C934">
        <v>9.4423519999999996</v>
      </c>
      <c r="H934">
        <v>40.250073000000008</v>
      </c>
      <c r="I934">
        <v>7.9762329999999997</v>
      </c>
    </row>
    <row r="935" spans="1:9" x14ac:dyDescent="0.25">
      <c r="A935">
        <v>934</v>
      </c>
      <c r="B935">
        <v>49.042874000000005</v>
      </c>
      <c r="C935">
        <v>9.4497999999999998</v>
      </c>
      <c r="H935">
        <v>40.256737000000008</v>
      </c>
      <c r="I935">
        <v>7.9524340000000002</v>
      </c>
    </row>
    <row r="936" spans="1:9" x14ac:dyDescent="0.25">
      <c r="A936">
        <v>935</v>
      </c>
      <c r="B936">
        <v>49.074280000000009</v>
      </c>
      <c r="C936">
        <v>9.4462589999999995</v>
      </c>
      <c r="H936">
        <v>40.225231000000008</v>
      </c>
      <c r="I936">
        <v>8.0205020000000005</v>
      </c>
    </row>
    <row r="937" spans="1:9" x14ac:dyDescent="0.25">
      <c r="A937">
        <v>936</v>
      </c>
      <c r="B937">
        <v>49.075115000000011</v>
      </c>
      <c r="C937">
        <v>9.4520920000000004</v>
      </c>
      <c r="H937">
        <v>40.247467000000007</v>
      </c>
      <c r="I937">
        <v>8.0357099999999999</v>
      </c>
    </row>
    <row r="938" spans="1:9" x14ac:dyDescent="0.25">
      <c r="A938">
        <v>937</v>
      </c>
      <c r="B938">
        <v>49.049801000000009</v>
      </c>
      <c r="C938">
        <v>9.4711010000000009</v>
      </c>
      <c r="H938">
        <v>40.274082000000007</v>
      </c>
      <c r="I938">
        <v>8.0230540000000001</v>
      </c>
    </row>
    <row r="939" spans="1:9" x14ac:dyDescent="0.25">
      <c r="A939">
        <v>938</v>
      </c>
      <c r="B939">
        <v>49.078083000000007</v>
      </c>
      <c r="C939">
        <v>9.4798500000000008</v>
      </c>
      <c r="H939">
        <v>40.210072000000011</v>
      </c>
      <c r="I939">
        <v>8.0403450000000003</v>
      </c>
    </row>
    <row r="940" spans="1:9" x14ac:dyDescent="0.25">
      <c r="A940">
        <v>939</v>
      </c>
      <c r="B940">
        <v>49.017407000000006</v>
      </c>
      <c r="C940">
        <v>9.4473520000000004</v>
      </c>
      <c r="H940">
        <v>40.159607000000008</v>
      </c>
      <c r="I940">
        <v>8.0361270000000005</v>
      </c>
    </row>
    <row r="941" spans="1:9" x14ac:dyDescent="0.25">
      <c r="A941">
        <v>940</v>
      </c>
      <c r="B941">
        <v>49.029282000000009</v>
      </c>
      <c r="C941">
        <v>9.4829749999999997</v>
      </c>
      <c r="H941">
        <v>40.246269000000005</v>
      </c>
      <c r="I941">
        <v>7.9674319999999996</v>
      </c>
    </row>
    <row r="942" spans="1:9" x14ac:dyDescent="0.25">
      <c r="A942">
        <v>941</v>
      </c>
      <c r="H942">
        <v>40.093361000000009</v>
      </c>
      <c r="I942">
        <v>7.9092580000000003</v>
      </c>
    </row>
    <row r="943" spans="1:9" x14ac:dyDescent="0.25">
      <c r="A943">
        <v>942</v>
      </c>
      <c r="F943">
        <v>48.873509000000006</v>
      </c>
      <c r="G943">
        <v>10.233768</v>
      </c>
      <c r="H943">
        <v>40.093361000000009</v>
      </c>
      <c r="I943">
        <v>7.9092580000000003</v>
      </c>
    </row>
    <row r="944" spans="1:9" x14ac:dyDescent="0.25">
      <c r="A944">
        <v>943</v>
      </c>
      <c r="D944">
        <v>59.000458000000009</v>
      </c>
      <c r="E944">
        <v>7.0145150000000003</v>
      </c>
      <c r="F944">
        <v>48.890228000000008</v>
      </c>
      <c r="G944">
        <v>10.230383</v>
      </c>
      <c r="H944">
        <v>40.093361000000009</v>
      </c>
      <c r="I944">
        <v>7.9092580000000003</v>
      </c>
    </row>
    <row r="945" spans="1:7" x14ac:dyDescent="0.25">
      <c r="A945">
        <v>944</v>
      </c>
      <c r="D945">
        <v>59.004421000000008</v>
      </c>
      <c r="E945">
        <v>6.9777459999999998</v>
      </c>
      <c r="F945">
        <v>48.888298000000006</v>
      </c>
      <c r="G945">
        <v>10.216998</v>
      </c>
    </row>
    <row r="946" spans="1:7" x14ac:dyDescent="0.25">
      <c r="A946">
        <v>945</v>
      </c>
      <c r="D946">
        <v>58.997177000000008</v>
      </c>
      <c r="E946">
        <v>6.946707</v>
      </c>
      <c r="F946">
        <v>48.887520000000009</v>
      </c>
      <c r="G946">
        <v>10.202051000000001</v>
      </c>
    </row>
    <row r="947" spans="1:7" x14ac:dyDescent="0.25">
      <c r="A947">
        <v>946</v>
      </c>
      <c r="D947">
        <v>58.974941000000008</v>
      </c>
      <c r="E947">
        <v>6.9724349999999999</v>
      </c>
      <c r="F947">
        <v>48.89215500000001</v>
      </c>
      <c r="G947">
        <v>10.216372</v>
      </c>
    </row>
    <row r="948" spans="1:7" x14ac:dyDescent="0.25">
      <c r="A948">
        <v>947</v>
      </c>
      <c r="D948">
        <v>58.986191000000005</v>
      </c>
      <c r="E948">
        <v>6.9683200000000003</v>
      </c>
      <c r="F948">
        <v>48.890434000000006</v>
      </c>
      <c r="G948">
        <v>10.202363</v>
      </c>
    </row>
    <row r="949" spans="1:7" x14ac:dyDescent="0.25">
      <c r="A949">
        <v>948</v>
      </c>
      <c r="D949">
        <v>58.987023000000008</v>
      </c>
      <c r="E949">
        <v>6.9916520000000002</v>
      </c>
      <c r="F949">
        <v>48.915695000000007</v>
      </c>
      <c r="G949">
        <v>10.205332</v>
      </c>
    </row>
    <row r="950" spans="1:7" x14ac:dyDescent="0.25">
      <c r="A950">
        <v>949</v>
      </c>
      <c r="D950">
        <v>59.000408000000007</v>
      </c>
      <c r="E950">
        <v>6.9833189999999998</v>
      </c>
      <c r="F950">
        <v>48.893616000000009</v>
      </c>
      <c r="G950">
        <v>10.197676</v>
      </c>
    </row>
    <row r="951" spans="1:7" x14ac:dyDescent="0.25">
      <c r="A951">
        <v>950</v>
      </c>
      <c r="D951">
        <v>59.009937000000008</v>
      </c>
      <c r="E951">
        <v>6.9880579999999997</v>
      </c>
      <c r="F951">
        <v>48.988453000000007</v>
      </c>
      <c r="G951">
        <v>10.196842</v>
      </c>
    </row>
    <row r="952" spans="1:7" x14ac:dyDescent="0.25">
      <c r="A952">
        <v>951</v>
      </c>
      <c r="D952">
        <v>58.975773000000011</v>
      </c>
      <c r="E952">
        <v>6.9577999999999998</v>
      </c>
      <c r="F952">
        <v>49.003399000000009</v>
      </c>
      <c r="G952">
        <v>10.224758</v>
      </c>
    </row>
    <row r="953" spans="1:7" x14ac:dyDescent="0.25">
      <c r="A953">
        <v>952</v>
      </c>
      <c r="D953">
        <v>58.990513000000007</v>
      </c>
      <c r="E953">
        <v>6.945926</v>
      </c>
      <c r="F953">
        <v>48.939026000000005</v>
      </c>
      <c r="G953">
        <v>10.207466999999999</v>
      </c>
    </row>
    <row r="954" spans="1:7" x14ac:dyDescent="0.25">
      <c r="A954">
        <v>953</v>
      </c>
      <c r="D954">
        <v>58.989731000000006</v>
      </c>
      <c r="E954">
        <v>6.9237909999999996</v>
      </c>
      <c r="F954">
        <v>48.873509000000006</v>
      </c>
      <c r="G954">
        <v>10.233768</v>
      </c>
    </row>
    <row r="955" spans="1:7" x14ac:dyDescent="0.25">
      <c r="A955">
        <v>954</v>
      </c>
      <c r="D955">
        <v>59.046082000000006</v>
      </c>
      <c r="E955">
        <v>6.9315509999999998</v>
      </c>
      <c r="F955">
        <v>48.873509000000006</v>
      </c>
      <c r="G955">
        <v>10.233768</v>
      </c>
    </row>
    <row r="956" spans="1:7" x14ac:dyDescent="0.25">
      <c r="A956">
        <v>955</v>
      </c>
      <c r="D956">
        <v>59.187897000000007</v>
      </c>
      <c r="E956">
        <v>7.011234</v>
      </c>
    </row>
    <row r="957" spans="1:7" x14ac:dyDescent="0.25">
      <c r="A957">
        <v>956</v>
      </c>
      <c r="B957">
        <v>67.025078000000008</v>
      </c>
      <c r="C957">
        <v>8.0664890000000007</v>
      </c>
      <c r="D957">
        <v>59.000458000000009</v>
      </c>
      <c r="E957">
        <v>7.0145150000000003</v>
      </c>
    </row>
    <row r="958" spans="1:7" x14ac:dyDescent="0.25">
      <c r="A958">
        <v>957</v>
      </c>
      <c r="B958">
        <v>67.049294000000003</v>
      </c>
      <c r="C958">
        <v>8.0664890000000007</v>
      </c>
    </row>
    <row r="959" spans="1:7" x14ac:dyDescent="0.25">
      <c r="A959">
        <v>958</v>
      </c>
      <c r="B959">
        <v>67.035178999999999</v>
      </c>
      <c r="C959">
        <v>8.0687280000000001</v>
      </c>
    </row>
    <row r="960" spans="1:7" x14ac:dyDescent="0.25">
      <c r="A960">
        <v>959</v>
      </c>
      <c r="B960">
        <v>67.040386000000012</v>
      </c>
      <c r="C960">
        <v>8.0756029999999992</v>
      </c>
    </row>
    <row r="961" spans="1:9" x14ac:dyDescent="0.25">
      <c r="A961">
        <v>960</v>
      </c>
      <c r="B961">
        <v>67.008881000000002</v>
      </c>
      <c r="C961">
        <v>8.0881550000000004</v>
      </c>
      <c r="H961">
        <v>60.402470000000008</v>
      </c>
      <c r="I961">
        <v>6.9051989999999996</v>
      </c>
    </row>
    <row r="962" spans="1:9" x14ac:dyDescent="0.25">
      <c r="A962">
        <v>961</v>
      </c>
      <c r="B962">
        <v>66.997475000000009</v>
      </c>
      <c r="C962">
        <v>8.1008630000000004</v>
      </c>
      <c r="H962">
        <v>60.390595000000005</v>
      </c>
      <c r="I962">
        <v>6.8039540000000001</v>
      </c>
    </row>
    <row r="963" spans="1:9" x14ac:dyDescent="0.25">
      <c r="A963">
        <v>962</v>
      </c>
      <c r="B963">
        <v>67.001537000000013</v>
      </c>
      <c r="C963">
        <v>8.1138320000000004</v>
      </c>
      <c r="H963">
        <v>60.412312000000007</v>
      </c>
      <c r="I963">
        <v>6.8300989999999997</v>
      </c>
    </row>
    <row r="964" spans="1:9" x14ac:dyDescent="0.25">
      <c r="A964">
        <v>963</v>
      </c>
      <c r="B964">
        <v>67.003410000000002</v>
      </c>
      <c r="C964">
        <v>8.0983630000000009</v>
      </c>
      <c r="H964">
        <v>60.440384000000009</v>
      </c>
      <c r="I964">
        <v>6.855721</v>
      </c>
    </row>
    <row r="965" spans="1:9" x14ac:dyDescent="0.25">
      <c r="A965">
        <v>964</v>
      </c>
      <c r="B965">
        <v>66.995236000000006</v>
      </c>
      <c r="C965">
        <v>8.0949779999999993</v>
      </c>
      <c r="H965">
        <v>60.42444600000001</v>
      </c>
      <c r="I965">
        <v>6.8451500000000003</v>
      </c>
    </row>
    <row r="966" spans="1:9" x14ac:dyDescent="0.25">
      <c r="A966">
        <v>965</v>
      </c>
      <c r="B966">
        <v>67.007053000000013</v>
      </c>
      <c r="C966">
        <v>8.0798229999999993</v>
      </c>
      <c r="H966">
        <v>60.382366000000005</v>
      </c>
      <c r="I966">
        <v>6.8409310000000003</v>
      </c>
    </row>
    <row r="967" spans="1:9" x14ac:dyDescent="0.25">
      <c r="A967">
        <v>966</v>
      </c>
      <c r="B967">
        <v>66.98976900000001</v>
      </c>
      <c r="C967">
        <v>8.0748750000000005</v>
      </c>
      <c r="H967">
        <v>60.397934000000006</v>
      </c>
      <c r="I967">
        <v>6.862857</v>
      </c>
    </row>
    <row r="968" spans="1:9" x14ac:dyDescent="0.25">
      <c r="A968">
        <v>967</v>
      </c>
      <c r="B968">
        <v>66.996643000000006</v>
      </c>
      <c r="C968">
        <v>8.0912799999999994</v>
      </c>
      <c r="H968">
        <v>60.400173000000009</v>
      </c>
      <c r="I968">
        <v>6.8808249999999997</v>
      </c>
    </row>
    <row r="969" spans="1:9" x14ac:dyDescent="0.25">
      <c r="A969">
        <v>968</v>
      </c>
      <c r="B969">
        <v>67.025078000000008</v>
      </c>
      <c r="C969">
        <v>8.0664890000000007</v>
      </c>
      <c r="H969">
        <v>60.391377000000006</v>
      </c>
      <c r="I969">
        <v>6.8860849999999996</v>
      </c>
    </row>
    <row r="970" spans="1:9" x14ac:dyDescent="0.25">
      <c r="A970">
        <v>969</v>
      </c>
      <c r="B970">
        <v>67.025078000000008</v>
      </c>
      <c r="C970">
        <v>8.0664890000000007</v>
      </c>
      <c r="H970">
        <v>60.353047000000011</v>
      </c>
      <c r="I970">
        <v>6.879575</v>
      </c>
    </row>
    <row r="971" spans="1:9" x14ac:dyDescent="0.25">
      <c r="A971">
        <v>970</v>
      </c>
      <c r="F971">
        <v>66.94013600000001</v>
      </c>
      <c r="G971">
        <v>9.0213859999999997</v>
      </c>
      <c r="H971">
        <v>60.303875000000005</v>
      </c>
      <c r="I971">
        <v>6.9370719999999997</v>
      </c>
    </row>
    <row r="972" spans="1:9" x14ac:dyDescent="0.25">
      <c r="A972">
        <v>971</v>
      </c>
      <c r="F972">
        <v>67.015652000000017</v>
      </c>
      <c r="G972">
        <v>9.042999</v>
      </c>
      <c r="H972">
        <v>60.402470000000008</v>
      </c>
      <c r="I972">
        <v>6.9051989999999996</v>
      </c>
    </row>
    <row r="973" spans="1:9" x14ac:dyDescent="0.25">
      <c r="A973">
        <v>972</v>
      </c>
      <c r="F973">
        <v>67.022991000000005</v>
      </c>
      <c r="G973">
        <v>9.0445100000000007</v>
      </c>
      <c r="H973">
        <v>60.402470000000008</v>
      </c>
      <c r="I973">
        <v>6.9051989999999996</v>
      </c>
    </row>
    <row r="974" spans="1:9" x14ac:dyDescent="0.25">
      <c r="A974">
        <v>973</v>
      </c>
      <c r="D974">
        <v>76.501989000000009</v>
      </c>
      <c r="E974">
        <v>6.2726040000000003</v>
      </c>
      <c r="F974">
        <v>66.95554700000001</v>
      </c>
      <c r="G974">
        <v>9.0483639999999994</v>
      </c>
    </row>
    <row r="975" spans="1:9" x14ac:dyDescent="0.25">
      <c r="A975">
        <v>974</v>
      </c>
      <c r="D975">
        <v>76.506989000000004</v>
      </c>
      <c r="E975">
        <v>6.2418849999999999</v>
      </c>
      <c r="F975">
        <v>66.984402000000017</v>
      </c>
      <c r="G975">
        <v>9.0448740000000001</v>
      </c>
    </row>
    <row r="976" spans="1:9" x14ac:dyDescent="0.25">
      <c r="A976">
        <v>975</v>
      </c>
      <c r="D976">
        <v>76.494670000000013</v>
      </c>
      <c r="E976">
        <v>6.2431729999999996</v>
      </c>
      <c r="F976">
        <v>67.033775000000006</v>
      </c>
      <c r="G976">
        <v>9.0512280000000001</v>
      </c>
    </row>
    <row r="977" spans="1:9" x14ac:dyDescent="0.25">
      <c r="A977">
        <v>976</v>
      </c>
      <c r="D977">
        <v>76.521421000000004</v>
      </c>
      <c r="E977">
        <v>6.2602859999999998</v>
      </c>
      <c r="F977">
        <v>67.032734000000005</v>
      </c>
      <c r="G977">
        <v>9.0653930000000003</v>
      </c>
    </row>
    <row r="978" spans="1:9" x14ac:dyDescent="0.25">
      <c r="A978">
        <v>977</v>
      </c>
      <c r="D978">
        <v>76.532194000000004</v>
      </c>
      <c r="E978">
        <v>6.2738930000000002</v>
      </c>
      <c r="F978">
        <v>67.020233000000019</v>
      </c>
      <c r="G978">
        <v>9.0595610000000004</v>
      </c>
    </row>
    <row r="979" spans="1:9" x14ac:dyDescent="0.25">
      <c r="A979">
        <v>978</v>
      </c>
      <c r="D979">
        <v>76.553429000000008</v>
      </c>
      <c r="E979">
        <v>6.2995099999999997</v>
      </c>
      <c r="F979">
        <v>67.021690000000007</v>
      </c>
      <c r="G979">
        <v>9.0547170000000001</v>
      </c>
    </row>
    <row r="980" spans="1:9" x14ac:dyDescent="0.25">
      <c r="A980">
        <v>979</v>
      </c>
      <c r="D980">
        <v>76.560285000000007</v>
      </c>
      <c r="E980">
        <v>6.2994589999999997</v>
      </c>
      <c r="F980">
        <v>66.94013600000001</v>
      </c>
      <c r="G980">
        <v>9.0213859999999997</v>
      </c>
    </row>
    <row r="981" spans="1:9" x14ac:dyDescent="0.25">
      <c r="A981">
        <v>980</v>
      </c>
      <c r="D981">
        <v>76.541781</v>
      </c>
      <c r="E981">
        <v>6.3214160000000001</v>
      </c>
      <c r="F981">
        <v>66.953879999999998</v>
      </c>
      <c r="G981">
        <v>9.0417489999999994</v>
      </c>
    </row>
    <row r="982" spans="1:9" x14ac:dyDescent="0.25">
      <c r="A982">
        <v>981</v>
      </c>
      <c r="D982">
        <v>76.514720000000011</v>
      </c>
      <c r="E982">
        <v>6.2914180000000002</v>
      </c>
    </row>
    <row r="983" spans="1:9" x14ac:dyDescent="0.25">
      <c r="A983">
        <v>982</v>
      </c>
      <c r="D983">
        <v>76.501989000000009</v>
      </c>
      <c r="E983">
        <v>6.2726040000000003</v>
      </c>
    </row>
    <row r="984" spans="1:9" x14ac:dyDescent="0.25">
      <c r="A984">
        <v>983</v>
      </c>
      <c r="B984">
        <v>83.751862000000003</v>
      </c>
      <c r="C984">
        <v>7.4899630000000004</v>
      </c>
      <c r="D984">
        <v>76.501989000000009</v>
      </c>
      <c r="E984">
        <v>6.2726040000000003</v>
      </c>
    </row>
    <row r="985" spans="1:9" x14ac:dyDescent="0.25">
      <c r="A985">
        <v>984</v>
      </c>
      <c r="B985">
        <v>83.72124500000001</v>
      </c>
      <c r="C985">
        <v>7.4972300000000001</v>
      </c>
    </row>
    <row r="986" spans="1:9" x14ac:dyDescent="0.25">
      <c r="A986">
        <v>985</v>
      </c>
      <c r="B986">
        <v>83.736038000000008</v>
      </c>
      <c r="C986">
        <v>7.49857</v>
      </c>
    </row>
    <row r="987" spans="1:9" x14ac:dyDescent="0.25">
      <c r="A987">
        <v>986</v>
      </c>
      <c r="B987">
        <v>83.745882000000009</v>
      </c>
      <c r="C987">
        <v>7.5005290000000002</v>
      </c>
    </row>
    <row r="988" spans="1:9" x14ac:dyDescent="0.25">
      <c r="A988">
        <v>987</v>
      </c>
      <c r="B988">
        <v>83.743150000000014</v>
      </c>
      <c r="C988">
        <v>7.5057859999999996</v>
      </c>
    </row>
    <row r="989" spans="1:9" x14ac:dyDescent="0.25">
      <c r="A989">
        <v>988</v>
      </c>
      <c r="B989">
        <v>83.715524000000002</v>
      </c>
      <c r="C989">
        <v>7.5245480000000002</v>
      </c>
      <c r="H989">
        <v>79.002268000000015</v>
      </c>
      <c r="I989">
        <v>5.6416069999999996</v>
      </c>
    </row>
    <row r="990" spans="1:9" x14ac:dyDescent="0.25">
      <c r="A990">
        <v>989</v>
      </c>
      <c r="B990">
        <v>83.714802000000006</v>
      </c>
      <c r="C990">
        <v>7.5210429999999997</v>
      </c>
      <c r="H990">
        <v>78.925933000000015</v>
      </c>
      <c r="I990">
        <v>5.6293920000000002</v>
      </c>
    </row>
    <row r="991" spans="1:9" x14ac:dyDescent="0.25">
      <c r="A991">
        <v>990</v>
      </c>
      <c r="B991">
        <v>83.726348000000002</v>
      </c>
      <c r="C991">
        <v>7.5160960000000001</v>
      </c>
      <c r="H991">
        <v>78.901810000000012</v>
      </c>
      <c r="I991">
        <v>5.6416589999999998</v>
      </c>
    </row>
    <row r="992" spans="1:9" x14ac:dyDescent="0.25">
      <c r="A992">
        <v>991</v>
      </c>
      <c r="B992">
        <v>83.690112000000013</v>
      </c>
      <c r="C992">
        <v>7.675262</v>
      </c>
      <c r="H992">
        <v>78.903304000000006</v>
      </c>
      <c r="I992">
        <v>5.6508339999999997</v>
      </c>
    </row>
    <row r="993" spans="1:9" x14ac:dyDescent="0.25">
      <c r="A993">
        <v>992</v>
      </c>
      <c r="B993">
        <v>83.751862000000003</v>
      </c>
      <c r="C993">
        <v>7.4899630000000004</v>
      </c>
      <c r="F993">
        <v>83.104113000000012</v>
      </c>
      <c r="G993">
        <v>8.5656789999999994</v>
      </c>
      <c r="H993">
        <v>78.887017000000014</v>
      </c>
      <c r="I993">
        <v>5.64269</v>
      </c>
    </row>
    <row r="994" spans="1:9" x14ac:dyDescent="0.25">
      <c r="A994">
        <v>993</v>
      </c>
      <c r="F994">
        <v>83.175346000000005</v>
      </c>
      <c r="G994">
        <v>8.4739830000000005</v>
      </c>
      <c r="H994">
        <v>78.863925000000009</v>
      </c>
      <c r="I994">
        <v>5.652946</v>
      </c>
    </row>
    <row r="995" spans="1:9" x14ac:dyDescent="0.25">
      <c r="A995">
        <v>994</v>
      </c>
      <c r="F995">
        <v>83.14406000000001</v>
      </c>
      <c r="G995">
        <v>8.5414530000000006</v>
      </c>
      <c r="H995">
        <v>78.889955000000015</v>
      </c>
      <c r="I995">
        <v>5.6470710000000004</v>
      </c>
    </row>
    <row r="996" spans="1:9" x14ac:dyDescent="0.25">
      <c r="A996">
        <v>995</v>
      </c>
      <c r="F996">
        <v>83.138234000000011</v>
      </c>
      <c r="G996">
        <v>8.5405250000000006</v>
      </c>
      <c r="H996">
        <v>78.92309800000001</v>
      </c>
      <c r="I996">
        <v>5.6207839999999996</v>
      </c>
    </row>
    <row r="997" spans="1:9" x14ac:dyDescent="0.25">
      <c r="A997">
        <v>996</v>
      </c>
      <c r="F997">
        <v>83.164625000000001</v>
      </c>
      <c r="G997">
        <v>8.5691839999999999</v>
      </c>
      <c r="H997">
        <v>79.002268000000015</v>
      </c>
      <c r="I997">
        <v>5.6416069999999996</v>
      </c>
    </row>
    <row r="998" spans="1:9" x14ac:dyDescent="0.25">
      <c r="A998">
        <v>997</v>
      </c>
      <c r="F998">
        <v>83.185552000000001</v>
      </c>
      <c r="G998">
        <v>8.6150579999999994</v>
      </c>
      <c r="H998">
        <v>79.002268000000015</v>
      </c>
      <c r="I998">
        <v>5.6416069999999996</v>
      </c>
    </row>
    <row r="999" spans="1:9" x14ac:dyDescent="0.25">
      <c r="A999">
        <v>998</v>
      </c>
      <c r="F999">
        <v>83.153234000000012</v>
      </c>
      <c r="G999">
        <v>8.5986159999999998</v>
      </c>
    </row>
    <row r="1000" spans="1:9" x14ac:dyDescent="0.25">
      <c r="A1000">
        <v>999</v>
      </c>
      <c r="F1000">
        <v>83.141894000000008</v>
      </c>
      <c r="G1000">
        <v>8.5635139999999996</v>
      </c>
    </row>
    <row r="1001" spans="1:9" x14ac:dyDescent="0.25">
      <c r="A1001">
        <v>1000</v>
      </c>
      <c r="F1001">
        <v>83.157615000000007</v>
      </c>
      <c r="G1001">
        <v>8.5715039999999991</v>
      </c>
    </row>
    <row r="1002" spans="1:9" x14ac:dyDescent="0.25">
      <c r="A1002">
        <v>1001</v>
      </c>
      <c r="D1002">
        <v>98.681637000000009</v>
      </c>
      <c r="E1002">
        <v>6.5228489999999999</v>
      </c>
      <c r="F1002">
        <v>83.104113000000012</v>
      </c>
      <c r="G1002">
        <v>8.5656789999999994</v>
      </c>
    </row>
    <row r="1003" spans="1:9" x14ac:dyDescent="0.25">
      <c r="A1003">
        <v>1002</v>
      </c>
      <c r="D1003">
        <v>98.610918000000012</v>
      </c>
      <c r="E1003">
        <v>6.486408</v>
      </c>
    </row>
    <row r="1004" spans="1:9" x14ac:dyDescent="0.25">
      <c r="A1004">
        <v>1003</v>
      </c>
      <c r="D1004">
        <v>98.580147000000011</v>
      </c>
      <c r="E1004">
        <v>6.4700680000000004</v>
      </c>
    </row>
    <row r="1005" spans="1:9" x14ac:dyDescent="0.25">
      <c r="A1005">
        <v>1004</v>
      </c>
      <c r="D1005">
        <v>98.593857000000014</v>
      </c>
      <c r="E1005">
        <v>6.4831599999999998</v>
      </c>
    </row>
    <row r="1006" spans="1:9" x14ac:dyDescent="0.25">
      <c r="A1006">
        <v>1005</v>
      </c>
      <c r="D1006">
        <v>98.591227000000003</v>
      </c>
      <c r="E1006">
        <v>6.4754290000000001</v>
      </c>
    </row>
    <row r="1007" spans="1:9" x14ac:dyDescent="0.25">
      <c r="A1007">
        <v>1006</v>
      </c>
      <c r="D1007">
        <v>98.619063000000011</v>
      </c>
      <c r="E1007">
        <v>6.4715629999999997</v>
      </c>
    </row>
    <row r="1008" spans="1:9" x14ac:dyDescent="0.25">
      <c r="A1008">
        <v>1007</v>
      </c>
      <c r="B1008">
        <v>104.97919100000001</v>
      </c>
      <c r="C1008">
        <v>8.0562210000000007</v>
      </c>
      <c r="D1008">
        <v>98.699471000000003</v>
      </c>
      <c r="E1008">
        <v>6.5202200000000001</v>
      </c>
    </row>
    <row r="1009" spans="1:9" x14ac:dyDescent="0.25">
      <c r="A1009">
        <v>1008</v>
      </c>
      <c r="B1009">
        <v>104.97351900000001</v>
      </c>
      <c r="C1009">
        <v>8.0515819999999998</v>
      </c>
      <c r="D1009">
        <v>98.736273000000011</v>
      </c>
      <c r="E1009">
        <v>6.5098089999999997</v>
      </c>
    </row>
    <row r="1010" spans="1:9" x14ac:dyDescent="0.25">
      <c r="A1010">
        <v>1009</v>
      </c>
      <c r="B1010">
        <v>104.96109800000001</v>
      </c>
      <c r="C1010">
        <v>8.052149</v>
      </c>
      <c r="D1010">
        <v>98.681637000000009</v>
      </c>
      <c r="E1010">
        <v>6.5228489999999999</v>
      </c>
    </row>
    <row r="1011" spans="1:9" x14ac:dyDescent="0.25">
      <c r="A1011">
        <v>1010</v>
      </c>
      <c r="B1011">
        <v>104.96841500000001</v>
      </c>
      <c r="C1011">
        <v>8.0627669999999991</v>
      </c>
    </row>
    <row r="1012" spans="1:9" x14ac:dyDescent="0.25">
      <c r="A1012">
        <v>1011</v>
      </c>
      <c r="B1012">
        <v>104.92604900000001</v>
      </c>
      <c r="C1012">
        <v>8.0556540000000005</v>
      </c>
    </row>
    <row r="1013" spans="1:9" x14ac:dyDescent="0.25">
      <c r="A1013">
        <v>1012</v>
      </c>
      <c r="B1013">
        <v>104.92244000000001</v>
      </c>
      <c r="C1013">
        <v>8.0799830000000004</v>
      </c>
    </row>
    <row r="1014" spans="1:9" x14ac:dyDescent="0.25">
      <c r="A1014">
        <v>1013</v>
      </c>
      <c r="B1014">
        <v>104.994652</v>
      </c>
      <c r="C1014">
        <v>8.0962189999999996</v>
      </c>
    </row>
    <row r="1015" spans="1:9" x14ac:dyDescent="0.25">
      <c r="A1015">
        <v>1014</v>
      </c>
      <c r="B1015">
        <v>105.03532100000001</v>
      </c>
      <c r="C1015">
        <v>8.0609640000000002</v>
      </c>
    </row>
    <row r="1016" spans="1:9" x14ac:dyDescent="0.25">
      <c r="A1016">
        <v>1015</v>
      </c>
      <c r="B1016">
        <v>104.97919100000001</v>
      </c>
      <c r="C1016">
        <v>8.0562210000000007</v>
      </c>
      <c r="F1016">
        <v>106.15598300000001</v>
      </c>
      <c r="G1016">
        <v>9.4277470000000001</v>
      </c>
      <c r="H1016">
        <v>105.882546</v>
      </c>
      <c r="I1016">
        <v>5.7896919999999996</v>
      </c>
    </row>
    <row r="1017" spans="1:9" x14ac:dyDescent="0.25">
      <c r="A1017">
        <v>1016</v>
      </c>
      <c r="F1017">
        <v>106.07459300000001</v>
      </c>
      <c r="G1017">
        <v>9.3653779999999998</v>
      </c>
      <c r="H1017">
        <v>105.85043</v>
      </c>
      <c r="I1017">
        <v>5.7550549999999996</v>
      </c>
    </row>
    <row r="1018" spans="1:9" x14ac:dyDescent="0.25">
      <c r="A1018">
        <v>1017</v>
      </c>
      <c r="F1018">
        <v>106.16474600000001</v>
      </c>
      <c r="G1018">
        <v>9.4025420000000004</v>
      </c>
      <c r="H1018">
        <v>105.85424500000001</v>
      </c>
      <c r="I1018">
        <v>5.803712</v>
      </c>
    </row>
    <row r="1019" spans="1:9" x14ac:dyDescent="0.25">
      <c r="A1019">
        <v>1018</v>
      </c>
      <c r="F1019">
        <v>106.18216700000001</v>
      </c>
      <c r="G1019">
        <v>9.3937790000000003</v>
      </c>
      <c r="H1019">
        <v>105.84367800000001</v>
      </c>
      <c r="I1019">
        <v>5.8306180000000003</v>
      </c>
    </row>
    <row r="1020" spans="1:9" x14ac:dyDescent="0.25">
      <c r="A1020">
        <v>1019</v>
      </c>
      <c r="F1020">
        <v>106.204121</v>
      </c>
      <c r="G1020">
        <v>9.4023350000000008</v>
      </c>
      <c r="H1020">
        <v>105.843422</v>
      </c>
      <c r="I1020">
        <v>5.8201549999999997</v>
      </c>
    </row>
    <row r="1021" spans="1:9" x14ac:dyDescent="0.25">
      <c r="A1021">
        <v>1020</v>
      </c>
      <c r="F1021">
        <v>106.16794200000001</v>
      </c>
      <c r="G1021">
        <v>9.3947579999999995</v>
      </c>
      <c r="H1021">
        <v>105.871308</v>
      </c>
      <c r="I1021">
        <v>5.7895890000000003</v>
      </c>
    </row>
    <row r="1022" spans="1:9" x14ac:dyDescent="0.25">
      <c r="A1022">
        <v>1021</v>
      </c>
      <c r="F1022">
        <v>106.188042</v>
      </c>
      <c r="G1022">
        <v>9.3827490000000004</v>
      </c>
      <c r="H1022">
        <v>105.86558600000001</v>
      </c>
      <c r="I1022">
        <v>5.8157730000000001</v>
      </c>
    </row>
    <row r="1023" spans="1:9" x14ac:dyDescent="0.25">
      <c r="A1023">
        <v>1022</v>
      </c>
      <c r="F1023">
        <v>106.197731</v>
      </c>
      <c r="G1023">
        <v>9.3949130000000007</v>
      </c>
      <c r="H1023">
        <v>105.868317</v>
      </c>
      <c r="I1023">
        <v>5.8292260000000002</v>
      </c>
    </row>
    <row r="1024" spans="1:9" x14ac:dyDescent="0.25">
      <c r="A1024">
        <v>1023</v>
      </c>
      <c r="F1024">
        <v>106.201596</v>
      </c>
      <c r="G1024">
        <v>9.4017160000000004</v>
      </c>
      <c r="H1024">
        <v>105.86924400000001</v>
      </c>
      <c r="I1024">
        <v>5.8105159999999998</v>
      </c>
    </row>
    <row r="1025" spans="1:9" x14ac:dyDescent="0.25">
      <c r="A1025">
        <v>1024</v>
      </c>
      <c r="D1025">
        <v>121.684281</v>
      </c>
      <c r="E1025">
        <v>5.7381479999999998</v>
      </c>
      <c r="F1025">
        <v>106.159024</v>
      </c>
      <c r="G1025">
        <v>9.4031599999999997</v>
      </c>
      <c r="H1025">
        <v>105.84223600000001</v>
      </c>
      <c r="I1025">
        <v>5.8167010000000001</v>
      </c>
    </row>
    <row r="1026" spans="1:9" x14ac:dyDescent="0.25">
      <c r="A1026">
        <v>1025</v>
      </c>
      <c r="D1026">
        <v>121.721135</v>
      </c>
      <c r="E1026">
        <v>5.8042790000000002</v>
      </c>
      <c r="F1026">
        <v>106.15598300000001</v>
      </c>
      <c r="G1026">
        <v>9.4277470000000001</v>
      </c>
      <c r="H1026">
        <v>105.882546</v>
      </c>
      <c r="I1026">
        <v>5.7896919999999996</v>
      </c>
    </row>
    <row r="1027" spans="1:9" x14ac:dyDescent="0.25">
      <c r="A1027">
        <v>1026</v>
      </c>
      <c r="D1027">
        <v>121.698712</v>
      </c>
      <c r="E1027">
        <v>5.7814449999999997</v>
      </c>
      <c r="F1027">
        <v>106.15598300000001</v>
      </c>
      <c r="G1027">
        <v>9.4277470000000001</v>
      </c>
    </row>
    <row r="1028" spans="1:9" x14ac:dyDescent="0.25">
      <c r="A1028">
        <v>1027</v>
      </c>
      <c r="D1028">
        <v>121.70108400000001</v>
      </c>
      <c r="E1028">
        <v>5.7599</v>
      </c>
    </row>
    <row r="1029" spans="1:9" x14ac:dyDescent="0.25">
      <c r="A1029">
        <v>1028</v>
      </c>
      <c r="D1029">
        <v>121.65454099999999</v>
      </c>
      <c r="E1029">
        <v>5.7838159999999998</v>
      </c>
    </row>
    <row r="1030" spans="1:9" x14ac:dyDescent="0.25">
      <c r="A1030">
        <v>1029</v>
      </c>
      <c r="D1030">
        <v>121.730412</v>
      </c>
      <c r="E1030">
        <v>5.7883009999999997</v>
      </c>
    </row>
    <row r="1031" spans="1:9" x14ac:dyDescent="0.25">
      <c r="A1031">
        <v>1030</v>
      </c>
      <c r="B1031">
        <v>127.53484800000001</v>
      </c>
      <c r="C1031">
        <v>7.0388529999999996</v>
      </c>
      <c r="D1031">
        <v>121.74417500000001</v>
      </c>
      <c r="E1031">
        <v>5.7318600000000002</v>
      </c>
    </row>
    <row r="1032" spans="1:9" x14ac:dyDescent="0.25">
      <c r="A1032">
        <v>1031</v>
      </c>
      <c r="B1032">
        <v>127.614327</v>
      </c>
      <c r="C1032">
        <v>7.0004520000000001</v>
      </c>
      <c r="D1032">
        <v>121.744225</v>
      </c>
      <c r="E1032">
        <v>5.7541270000000004</v>
      </c>
    </row>
    <row r="1033" spans="1:9" x14ac:dyDescent="0.25">
      <c r="A1033">
        <v>1032</v>
      </c>
      <c r="B1033">
        <v>127.54933200000001</v>
      </c>
      <c r="C1033">
        <v>6.9900929999999999</v>
      </c>
      <c r="D1033">
        <v>121.920815</v>
      </c>
      <c r="E1033">
        <v>5.7625799999999998</v>
      </c>
    </row>
    <row r="1034" spans="1:9" x14ac:dyDescent="0.25">
      <c r="A1034">
        <v>1033</v>
      </c>
      <c r="B1034">
        <v>127.584793</v>
      </c>
      <c r="C1034">
        <v>6.9914329999999998</v>
      </c>
      <c r="D1034">
        <v>121.684281</v>
      </c>
      <c r="E1034">
        <v>5.7381479999999998</v>
      </c>
    </row>
    <row r="1035" spans="1:9" x14ac:dyDescent="0.25">
      <c r="A1035">
        <v>1034</v>
      </c>
      <c r="B1035">
        <v>127.55835400000001</v>
      </c>
      <c r="C1035">
        <v>6.9976690000000001</v>
      </c>
    </row>
    <row r="1036" spans="1:9" x14ac:dyDescent="0.25">
      <c r="A1036">
        <v>1035</v>
      </c>
      <c r="B1036">
        <v>127.520672</v>
      </c>
      <c r="C1036">
        <v>6.9969479999999997</v>
      </c>
    </row>
    <row r="1037" spans="1:9" x14ac:dyDescent="0.25">
      <c r="A1037">
        <v>1036</v>
      </c>
      <c r="B1037">
        <v>127.526398</v>
      </c>
      <c r="C1037">
        <v>7.0005559999999996</v>
      </c>
    </row>
    <row r="1038" spans="1:9" x14ac:dyDescent="0.25">
      <c r="A1038">
        <v>1037</v>
      </c>
      <c r="B1038">
        <v>127.534024</v>
      </c>
      <c r="C1038">
        <v>7.0050400000000002</v>
      </c>
    </row>
    <row r="1039" spans="1:9" x14ac:dyDescent="0.25">
      <c r="A1039">
        <v>1038</v>
      </c>
      <c r="B1039">
        <v>127.55257800000001</v>
      </c>
      <c r="C1039">
        <v>6.9633929999999999</v>
      </c>
    </row>
    <row r="1040" spans="1:9" x14ac:dyDescent="0.25">
      <c r="A1040">
        <v>1039</v>
      </c>
      <c r="B1040">
        <v>127.62417300000001</v>
      </c>
      <c r="C1040">
        <v>7.0083900000000003</v>
      </c>
    </row>
    <row r="1041" spans="1:9" x14ac:dyDescent="0.25">
      <c r="A1041">
        <v>1040</v>
      </c>
      <c r="B1041">
        <v>127.53484800000001</v>
      </c>
      <c r="C1041">
        <v>7.0388529999999996</v>
      </c>
      <c r="H1041">
        <v>127.71957800000001</v>
      </c>
      <c r="I1041">
        <v>4.9589109999999996</v>
      </c>
    </row>
    <row r="1042" spans="1:9" x14ac:dyDescent="0.25">
      <c r="A1042">
        <v>1041</v>
      </c>
      <c r="F1042">
        <v>128.4315</v>
      </c>
      <c r="G1042">
        <v>8.5394430000000003</v>
      </c>
      <c r="H1042">
        <v>127.81076100000001</v>
      </c>
      <c r="I1042">
        <v>4.8503090000000002</v>
      </c>
    </row>
    <row r="1043" spans="1:9" x14ac:dyDescent="0.25">
      <c r="A1043">
        <v>1042</v>
      </c>
      <c r="F1043">
        <v>128.41887300000002</v>
      </c>
      <c r="G1043">
        <v>8.4894459999999992</v>
      </c>
      <c r="H1043">
        <v>127.78622100000001</v>
      </c>
      <c r="I1043">
        <v>4.972467</v>
      </c>
    </row>
    <row r="1044" spans="1:9" x14ac:dyDescent="0.25">
      <c r="A1044">
        <v>1043</v>
      </c>
      <c r="F1044">
        <v>128.42289400000001</v>
      </c>
      <c r="G1044">
        <v>8.5049089999999996</v>
      </c>
      <c r="H1044">
        <v>127.78864300000001</v>
      </c>
      <c r="I1044">
        <v>4.9892709999999996</v>
      </c>
    </row>
    <row r="1045" spans="1:9" x14ac:dyDescent="0.25">
      <c r="A1045">
        <v>1044</v>
      </c>
      <c r="F1045">
        <v>128.448048</v>
      </c>
      <c r="G1045">
        <v>8.529598</v>
      </c>
      <c r="H1045">
        <v>127.752774</v>
      </c>
      <c r="I1045">
        <v>4.9329850000000004</v>
      </c>
    </row>
    <row r="1046" spans="1:9" x14ac:dyDescent="0.25">
      <c r="A1046">
        <v>1045</v>
      </c>
      <c r="F1046">
        <v>128.49505600000001</v>
      </c>
      <c r="G1046">
        <v>8.557328</v>
      </c>
      <c r="H1046">
        <v>127.75839300000001</v>
      </c>
      <c r="I1046">
        <v>4.9233469999999997</v>
      </c>
    </row>
    <row r="1047" spans="1:9" x14ac:dyDescent="0.25">
      <c r="A1047">
        <v>1046</v>
      </c>
      <c r="F1047">
        <v>128.51133799999999</v>
      </c>
      <c r="G1047">
        <v>8.5321750000000005</v>
      </c>
      <c r="H1047">
        <v>127.739273</v>
      </c>
      <c r="I1047">
        <v>4.9589629999999998</v>
      </c>
    </row>
    <row r="1048" spans="1:9" x14ac:dyDescent="0.25">
      <c r="A1048">
        <v>1047</v>
      </c>
      <c r="F1048">
        <v>128.54649000000001</v>
      </c>
      <c r="G1048">
        <v>8.5480509999999992</v>
      </c>
      <c r="H1048">
        <v>127.745457</v>
      </c>
      <c r="I1048">
        <v>4.9817460000000002</v>
      </c>
    </row>
    <row r="1049" spans="1:9" x14ac:dyDescent="0.25">
      <c r="A1049">
        <v>1048</v>
      </c>
      <c r="F1049">
        <v>128.51593099999999</v>
      </c>
      <c r="G1049">
        <v>8.4779509999999991</v>
      </c>
      <c r="H1049">
        <v>127.76009000000001</v>
      </c>
      <c r="I1049">
        <v>4.9618500000000001</v>
      </c>
    </row>
    <row r="1050" spans="1:9" x14ac:dyDescent="0.25">
      <c r="A1050">
        <v>1049</v>
      </c>
      <c r="F1050">
        <v>128.50458600000002</v>
      </c>
      <c r="G1050">
        <v>8.5043410000000002</v>
      </c>
      <c r="H1050">
        <v>127.81292400000001</v>
      </c>
      <c r="I1050">
        <v>4.9649929999999998</v>
      </c>
    </row>
    <row r="1051" spans="1:9" x14ac:dyDescent="0.25">
      <c r="A1051">
        <v>1050</v>
      </c>
      <c r="D1051">
        <v>153.29454099999998</v>
      </c>
      <c r="E1051">
        <v>7.1930610000000001</v>
      </c>
      <c r="F1051">
        <v>128.4315</v>
      </c>
      <c r="G1051">
        <v>8.5394430000000003</v>
      </c>
      <c r="H1051">
        <v>127.71957800000001</v>
      </c>
      <c r="I1051">
        <v>4.9589109999999996</v>
      </c>
    </row>
    <row r="1052" spans="1:9" x14ac:dyDescent="0.25">
      <c r="A1052">
        <v>1051</v>
      </c>
      <c r="D1052">
        <v>153.29454099999998</v>
      </c>
      <c r="E1052">
        <v>7.1930610000000001</v>
      </c>
      <c r="F1052">
        <v>128.4315</v>
      </c>
      <c r="G1052">
        <v>8.5394430000000003</v>
      </c>
    </row>
    <row r="1053" spans="1:9" x14ac:dyDescent="0.25">
      <c r="A1053">
        <v>1052</v>
      </c>
      <c r="D1053">
        <v>153.29454099999998</v>
      </c>
      <c r="E1053">
        <v>7.1930610000000001</v>
      </c>
      <c r="F1053">
        <v>128.40134800000001</v>
      </c>
      <c r="G1053">
        <v>8.5976350000000004</v>
      </c>
    </row>
    <row r="1054" spans="1:9" x14ac:dyDescent="0.25">
      <c r="A1054">
        <v>1053</v>
      </c>
      <c r="D1054">
        <v>153.29454099999998</v>
      </c>
      <c r="E1054">
        <v>7.1930610000000001</v>
      </c>
    </row>
    <row r="1055" spans="1:9" x14ac:dyDescent="0.25">
      <c r="A1055">
        <v>1054</v>
      </c>
      <c r="D1055">
        <v>153.29454099999998</v>
      </c>
      <c r="E1055">
        <v>7.1930610000000001</v>
      </c>
    </row>
    <row r="1056" spans="1:9" x14ac:dyDescent="0.25">
      <c r="A1056">
        <v>1055</v>
      </c>
      <c r="D1056">
        <v>153.29454099999998</v>
      </c>
      <c r="E1056">
        <v>7.1930610000000001</v>
      </c>
    </row>
    <row r="1057" spans="1:9" x14ac:dyDescent="0.25">
      <c r="A1057">
        <v>1056</v>
      </c>
      <c r="D1057">
        <v>153.29454099999998</v>
      </c>
      <c r="E1057">
        <v>7.1930610000000001</v>
      </c>
    </row>
    <row r="1058" spans="1:9" x14ac:dyDescent="0.25">
      <c r="A1058">
        <v>1057</v>
      </c>
      <c r="D1058">
        <v>153.29454099999998</v>
      </c>
      <c r="E1058">
        <v>7.1930610000000001</v>
      </c>
    </row>
    <row r="1059" spans="1:9" x14ac:dyDescent="0.25">
      <c r="A1059">
        <v>1058</v>
      </c>
      <c r="B1059">
        <v>157.61449099999999</v>
      </c>
      <c r="C1059">
        <v>8.7209179999999993</v>
      </c>
      <c r="D1059">
        <v>153.29454099999998</v>
      </c>
      <c r="E1059">
        <v>7.1930610000000001</v>
      </c>
    </row>
    <row r="1060" spans="1:9" x14ac:dyDescent="0.25">
      <c r="A1060">
        <v>1059</v>
      </c>
      <c r="B1060">
        <v>157.586174</v>
      </c>
      <c r="C1060">
        <v>8.7053060000000002</v>
      </c>
      <c r="D1060">
        <v>153.29454099999998</v>
      </c>
      <c r="E1060">
        <v>7.1930610000000001</v>
      </c>
    </row>
    <row r="1061" spans="1:9" x14ac:dyDescent="0.25">
      <c r="A1061">
        <v>1060</v>
      </c>
      <c r="B1061">
        <v>157.58117399999998</v>
      </c>
      <c r="C1061">
        <v>8.6799490000000006</v>
      </c>
      <c r="D1061">
        <v>153.29454099999998</v>
      </c>
      <c r="E1061">
        <v>7.1930610000000001</v>
      </c>
    </row>
    <row r="1062" spans="1:9" x14ac:dyDescent="0.25">
      <c r="A1062">
        <v>1061</v>
      </c>
      <c r="B1062">
        <v>157.589439</v>
      </c>
      <c r="C1062">
        <v>8.6854080000000007</v>
      </c>
    </row>
    <row r="1063" spans="1:9" x14ac:dyDescent="0.25">
      <c r="A1063">
        <v>1062</v>
      </c>
      <c r="B1063">
        <v>157.645307</v>
      </c>
      <c r="C1063">
        <v>8.716939</v>
      </c>
    </row>
    <row r="1064" spans="1:9" x14ac:dyDescent="0.25">
      <c r="A1064">
        <v>1063</v>
      </c>
      <c r="B1064">
        <v>157.62908199999998</v>
      </c>
      <c r="C1064">
        <v>8.7050000000000001</v>
      </c>
    </row>
    <row r="1065" spans="1:9" x14ac:dyDescent="0.25">
      <c r="A1065">
        <v>1064</v>
      </c>
      <c r="B1065">
        <v>157.62908199999998</v>
      </c>
      <c r="C1065">
        <v>8.7050000000000001</v>
      </c>
    </row>
    <row r="1066" spans="1:9" x14ac:dyDescent="0.25">
      <c r="A1066">
        <v>1065</v>
      </c>
      <c r="B1066">
        <v>157.46025599999999</v>
      </c>
      <c r="C1066">
        <v>8.7926029999999997</v>
      </c>
      <c r="F1066">
        <v>157.13734699999998</v>
      </c>
      <c r="G1066">
        <v>9.861326</v>
      </c>
    </row>
    <row r="1067" spans="1:9" x14ac:dyDescent="0.25">
      <c r="A1067">
        <v>1066</v>
      </c>
      <c r="B1067">
        <v>157.61449099999999</v>
      </c>
      <c r="C1067">
        <v>8.7209179999999993</v>
      </c>
      <c r="F1067">
        <v>157.13734699999998</v>
      </c>
      <c r="G1067">
        <v>9.861326</v>
      </c>
      <c r="H1067">
        <v>157.22408200000001</v>
      </c>
      <c r="I1067">
        <v>6.881837</v>
      </c>
    </row>
    <row r="1068" spans="1:9" x14ac:dyDescent="0.25">
      <c r="A1068">
        <v>1067</v>
      </c>
      <c r="F1068">
        <v>157.14341899999999</v>
      </c>
      <c r="G1068">
        <v>9.9033669999999994</v>
      </c>
      <c r="H1068">
        <v>157.22408200000001</v>
      </c>
      <c r="I1068">
        <v>6.881837</v>
      </c>
    </row>
    <row r="1069" spans="1:9" x14ac:dyDescent="0.25">
      <c r="A1069">
        <v>1068</v>
      </c>
      <c r="F1069">
        <v>157.094031</v>
      </c>
      <c r="G1069">
        <v>9.8302560000000003</v>
      </c>
      <c r="H1069">
        <v>157.22408200000001</v>
      </c>
      <c r="I1069">
        <v>6.881837</v>
      </c>
    </row>
    <row r="1070" spans="1:9" x14ac:dyDescent="0.25">
      <c r="A1070">
        <v>1069</v>
      </c>
      <c r="F1070">
        <v>157.08862299999998</v>
      </c>
      <c r="G1070">
        <v>9.9134180000000001</v>
      </c>
      <c r="H1070">
        <v>157.22408200000001</v>
      </c>
      <c r="I1070">
        <v>6.881837</v>
      </c>
    </row>
    <row r="1071" spans="1:9" x14ac:dyDescent="0.25">
      <c r="A1071">
        <v>1070</v>
      </c>
      <c r="F1071">
        <v>157.09923599999999</v>
      </c>
      <c r="G1071">
        <v>9.956531</v>
      </c>
      <c r="H1071">
        <v>157.22408200000001</v>
      </c>
      <c r="I1071">
        <v>6.881837</v>
      </c>
    </row>
    <row r="1072" spans="1:9" x14ac:dyDescent="0.25">
      <c r="A1072">
        <v>1071</v>
      </c>
      <c r="F1072">
        <v>157.08709199999998</v>
      </c>
      <c r="G1072">
        <v>9.9900500000000001</v>
      </c>
      <c r="H1072">
        <v>157.22408200000001</v>
      </c>
      <c r="I1072">
        <v>6.881837</v>
      </c>
    </row>
    <row r="1073" spans="1:9" x14ac:dyDescent="0.25">
      <c r="A1073">
        <v>1072</v>
      </c>
      <c r="F1073">
        <v>157.11622399999999</v>
      </c>
      <c r="G1073">
        <v>9.9663769999999996</v>
      </c>
      <c r="H1073">
        <v>157.22408200000001</v>
      </c>
      <c r="I1073">
        <v>6.881837</v>
      </c>
    </row>
    <row r="1074" spans="1:9" x14ac:dyDescent="0.25">
      <c r="A1074">
        <v>1073</v>
      </c>
      <c r="F1074">
        <v>157.017245</v>
      </c>
      <c r="G1074">
        <v>9.9766329999999996</v>
      </c>
      <c r="H1074">
        <v>157.22408200000001</v>
      </c>
      <c r="I1074">
        <v>6.881837</v>
      </c>
    </row>
    <row r="1075" spans="1:9" x14ac:dyDescent="0.25">
      <c r="A1075">
        <v>1074</v>
      </c>
      <c r="F1075">
        <v>157.00418400000001</v>
      </c>
      <c r="G1075">
        <v>9.9444379999999999</v>
      </c>
      <c r="H1075">
        <v>157.22408200000001</v>
      </c>
      <c r="I1075">
        <v>6.881837</v>
      </c>
    </row>
    <row r="1076" spans="1:9" x14ac:dyDescent="0.25">
      <c r="A1076">
        <v>1075</v>
      </c>
      <c r="F1076">
        <v>156.79903099999999</v>
      </c>
      <c r="G1076">
        <v>9.9398470000000003</v>
      </c>
      <c r="H1076">
        <v>157.22408200000001</v>
      </c>
      <c r="I1076">
        <v>6.881837</v>
      </c>
    </row>
    <row r="1077" spans="1:9" x14ac:dyDescent="0.25">
      <c r="A1077">
        <v>1076</v>
      </c>
      <c r="F1077">
        <v>157.13734699999998</v>
      </c>
      <c r="G1077">
        <v>9.861326</v>
      </c>
      <c r="H1077">
        <v>157.22408200000001</v>
      </c>
      <c r="I1077">
        <v>6.881837</v>
      </c>
    </row>
    <row r="1078" spans="1:9" x14ac:dyDescent="0.25">
      <c r="A1078">
        <v>1077</v>
      </c>
    </row>
    <row r="1079" spans="1:9" x14ac:dyDescent="0.25">
      <c r="A1079">
        <v>1078</v>
      </c>
    </row>
    <row r="1080" spans="1:9" x14ac:dyDescent="0.25">
      <c r="A1080">
        <v>1079</v>
      </c>
    </row>
    <row r="1081" spans="1:9" x14ac:dyDescent="0.25">
      <c r="A1081">
        <v>1080</v>
      </c>
    </row>
    <row r="1082" spans="1:9" x14ac:dyDescent="0.25">
      <c r="A1082">
        <v>1081</v>
      </c>
      <c r="B1082">
        <v>176.50596899999999</v>
      </c>
      <c r="C1082">
        <v>9.2614289999999997</v>
      </c>
    </row>
    <row r="1083" spans="1:9" x14ac:dyDescent="0.25">
      <c r="A1083">
        <v>1082</v>
      </c>
      <c r="B1083">
        <v>176.510154</v>
      </c>
      <c r="C1083">
        <v>9.2297960000000003</v>
      </c>
    </row>
    <row r="1084" spans="1:9" x14ac:dyDescent="0.25">
      <c r="A1084">
        <v>1083</v>
      </c>
      <c r="B1084">
        <v>176.49377699999999</v>
      </c>
      <c r="C1084">
        <v>9.2422959999999996</v>
      </c>
      <c r="D1084">
        <v>179.066531</v>
      </c>
      <c r="E1084">
        <v>7.0091320000000001</v>
      </c>
    </row>
    <row r="1085" spans="1:9" x14ac:dyDescent="0.25">
      <c r="A1085">
        <v>1084</v>
      </c>
      <c r="B1085">
        <v>176.49209300000001</v>
      </c>
      <c r="C1085">
        <v>9.2406640000000007</v>
      </c>
      <c r="D1085">
        <v>179.124032</v>
      </c>
      <c r="E1085">
        <v>6.9942349999999998</v>
      </c>
    </row>
    <row r="1086" spans="1:9" x14ac:dyDescent="0.25">
      <c r="A1086">
        <v>1085</v>
      </c>
      <c r="B1086">
        <v>176.52882699999998</v>
      </c>
      <c r="C1086">
        <v>9.2744389999999992</v>
      </c>
      <c r="D1086">
        <v>179.10699199999999</v>
      </c>
      <c r="E1086">
        <v>6.9611729999999996</v>
      </c>
    </row>
    <row r="1087" spans="1:9" x14ac:dyDescent="0.25">
      <c r="A1087">
        <v>1086</v>
      </c>
      <c r="B1087">
        <v>176.52041</v>
      </c>
      <c r="C1087">
        <v>9.2550000000000008</v>
      </c>
      <c r="D1087">
        <v>179.04530599999998</v>
      </c>
      <c r="E1087">
        <v>6.95648</v>
      </c>
    </row>
    <row r="1088" spans="1:9" x14ac:dyDescent="0.25">
      <c r="A1088">
        <v>1087</v>
      </c>
      <c r="B1088">
        <v>176.485917</v>
      </c>
      <c r="C1088">
        <v>9.2323470000000007</v>
      </c>
      <c r="D1088">
        <v>179.114745</v>
      </c>
      <c r="E1088">
        <v>6.9824489999999999</v>
      </c>
    </row>
    <row r="1089" spans="1:9" x14ac:dyDescent="0.25">
      <c r="A1089">
        <v>1088</v>
      </c>
      <c r="B1089">
        <v>176.445716</v>
      </c>
      <c r="C1089">
        <v>9.2040819999999997</v>
      </c>
      <c r="D1089">
        <v>179.12760299999999</v>
      </c>
      <c r="E1089">
        <v>6.9771939999999999</v>
      </c>
    </row>
    <row r="1090" spans="1:9" x14ac:dyDescent="0.25">
      <c r="A1090">
        <v>1089</v>
      </c>
      <c r="B1090">
        <v>176.50596899999999</v>
      </c>
      <c r="C1090">
        <v>9.2614289999999997</v>
      </c>
      <c r="D1090">
        <v>179.07413199999999</v>
      </c>
      <c r="E1090">
        <v>6.9558679999999997</v>
      </c>
    </row>
    <row r="1091" spans="1:9" x14ac:dyDescent="0.25">
      <c r="A1091">
        <v>1090</v>
      </c>
      <c r="D1091">
        <v>179.019338</v>
      </c>
      <c r="E1091">
        <v>6.9017350000000004</v>
      </c>
    </row>
    <row r="1092" spans="1:9" x14ac:dyDescent="0.25">
      <c r="A1092">
        <v>1091</v>
      </c>
      <c r="D1092">
        <v>179.066531</v>
      </c>
      <c r="E1092">
        <v>7.0091320000000001</v>
      </c>
    </row>
    <row r="1093" spans="1:9" x14ac:dyDescent="0.25">
      <c r="A1093">
        <v>1092</v>
      </c>
      <c r="D1093">
        <v>179.066531</v>
      </c>
      <c r="E1093">
        <v>7.0091320000000001</v>
      </c>
      <c r="F1093">
        <v>181.02800999999999</v>
      </c>
      <c r="G1093">
        <v>10.011632000000001</v>
      </c>
    </row>
    <row r="1094" spans="1:9" x14ac:dyDescent="0.25">
      <c r="A1094">
        <v>1093</v>
      </c>
      <c r="F1094">
        <v>181.00255099999998</v>
      </c>
      <c r="G1094">
        <v>10.015561</v>
      </c>
      <c r="H1094">
        <v>181.24887799999999</v>
      </c>
      <c r="I1094">
        <v>5.7167339999999998</v>
      </c>
    </row>
    <row r="1095" spans="1:9" x14ac:dyDescent="0.25">
      <c r="A1095">
        <v>1094</v>
      </c>
      <c r="F1095">
        <v>180.981582</v>
      </c>
      <c r="G1095">
        <v>10.054898</v>
      </c>
      <c r="H1095">
        <v>181.260257</v>
      </c>
      <c r="I1095">
        <v>5.7929589999999997</v>
      </c>
    </row>
    <row r="1096" spans="1:9" x14ac:dyDescent="0.25">
      <c r="A1096">
        <v>1095</v>
      </c>
      <c r="F1096">
        <v>181.034694</v>
      </c>
      <c r="G1096">
        <v>10.030255</v>
      </c>
      <c r="H1096">
        <v>181.256732</v>
      </c>
      <c r="I1096">
        <v>5.7543879999999996</v>
      </c>
    </row>
    <row r="1097" spans="1:9" x14ac:dyDescent="0.25">
      <c r="A1097">
        <v>1096</v>
      </c>
      <c r="F1097">
        <v>181.01056199999999</v>
      </c>
      <c r="G1097">
        <v>10.054694</v>
      </c>
      <c r="H1097">
        <v>181.243011</v>
      </c>
      <c r="I1097">
        <v>5.7344379999999999</v>
      </c>
    </row>
    <row r="1098" spans="1:9" x14ac:dyDescent="0.25">
      <c r="A1098">
        <v>1097</v>
      </c>
      <c r="F1098">
        <v>180.99494799999999</v>
      </c>
      <c r="G1098">
        <v>10.085917999999999</v>
      </c>
      <c r="H1098">
        <v>181.21387799999999</v>
      </c>
      <c r="I1098">
        <v>5.7347450000000002</v>
      </c>
    </row>
    <row r="1099" spans="1:9" x14ac:dyDescent="0.25">
      <c r="A1099">
        <v>1098</v>
      </c>
      <c r="F1099">
        <v>181.008983</v>
      </c>
      <c r="G1099">
        <v>10.074947999999999</v>
      </c>
      <c r="H1099">
        <v>181.26203799999999</v>
      </c>
      <c r="I1099">
        <v>5.715357</v>
      </c>
    </row>
    <row r="1100" spans="1:9" x14ac:dyDescent="0.25">
      <c r="A1100">
        <v>1099</v>
      </c>
      <c r="F1100">
        <v>181.01076399999999</v>
      </c>
      <c r="G1100">
        <v>10.089388</v>
      </c>
      <c r="H1100">
        <v>181.241073</v>
      </c>
      <c r="I1100">
        <v>5.6616840000000002</v>
      </c>
    </row>
    <row r="1101" spans="1:9" x14ac:dyDescent="0.25">
      <c r="A1101">
        <v>1100</v>
      </c>
      <c r="F1101">
        <v>181.00469099999998</v>
      </c>
      <c r="G1101">
        <v>10.079592</v>
      </c>
      <c r="H1101">
        <v>181.182807</v>
      </c>
      <c r="I1101">
        <v>5.6778060000000004</v>
      </c>
    </row>
    <row r="1102" spans="1:9" x14ac:dyDescent="0.25">
      <c r="A1102">
        <v>1101</v>
      </c>
      <c r="F1102">
        <v>181.02800999999999</v>
      </c>
      <c r="G1102">
        <v>10.011632000000001</v>
      </c>
      <c r="H1102">
        <v>181.18775499999998</v>
      </c>
      <c r="I1102">
        <v>5.7148979999999998</v>
      </c>
    </row>
    <row r="1103" spans="1:9" x14ac:dyDescent="0.25">
      <c r="A1103">
        <v>1102</v>
      </c>
      <c r="F1103">
        <v>181.02800999999999</v>
      </c>
      <c r="G1103">
        <v>10.011632000000001</v>
      </c>
      <c r="H1103">
        <v>181.25311199999999</v>
      </c>
      <c r="I1103">
        <v>5.7647449999999996</v>
      </c>
    </row>
    <row r="1104" spans="1:9" x14ac:dyDescent="0.25">
      <c r="A1104">
        <v>1103</v>
      </c>
      <c r="B1104">
        <v>198.488112</v>
      </c>
      <c r="C1104">
        <v>7.6269900000000002</v>
      </c>
      <c r="F1104">
        <v>181.02800999999999</v>
      </c>
      <c r="G1104">
        <v>10.011632000000001</v>
      </c>
      <c r="H1104">
        <v>181.24887799999999</v>
      </c>
      <c r="I1104">
        <v>5.7167339999999998</v>
      </c>
    </row>
    <row r="1105" spans="1:9" x14ac:dyDescent="0.25">
      <c r="A1105">
        <v>1104</v>
      </c>
      <c r="B1105">
        <v>198.55142899999998</v>
      </c>
      <c r="C1105">
        <v>7.5788260000000003</v>
      </c>
    </row>
    <row r="1106" spans="1:9" x14ac:dyDescent="0.25">
      <c r="A1106">
        <v>1105</v>
      </c>
      <c r="B1106">
        <v>198.532039</v>
      </c>
      <c r="C1106">
        <v>7.5861729999999996</v>
      </c>
    </row>
    <row r="1107" spans="1:9" x14ac:dyDescent="0.25">
      <c r="A1107">
        <v>1106</v>
      </c>
      <c r="B1107">
        <v>198.538569</v>
      </c>
      <c r="C1107">
        <v>7.5947959999999997</v>
      </c>
    </row>
    <row r="1108" spans="1:9" x14ac:dyDescent="0.25">
      <c r="A1108">
        <v>1107</v>
      </c>
      <c r="B1108">
        <v>198.55448799999999</v>
      </c>
      <c r="C1108">
        <v>7.5855100000000002</v>
      </c>
    </row>
    <row r="1109" spans="1:9" x14ac:dyDescent="0.25">
      <c r="A1109">
        <v>1108</v>
      </c>
      <c r="B1109">
        <v>198.55316499999998</v>
      </c>
      <c r="C1109">
        <v>7.6068879999999996</v>
      </c>
    </row>
    <row r="1110" spans="1:9" x14ac:dyDescent="0.25">
      <c r="A1110">
        <v>1109</v>
      </c>
      <c r="B1110">
        <v>198.54561100000001</v>
      </c>
      <c r="C1110">
        <v>7.602398</v>
      </c>
    </row>
    <row r="1111" spans="1:9" x14ac:dyDescent="0.25">
      <c r="A1111">
        <v>1110</v>
      </c>
      <c r="B1111">
        <v>198.55505299999999</v>
      </c>
      <c r="C1111">
        <v>7.630255</v>
      </c>
      <c r="D1111">
        <v>203.82361900000001</v>
      </c>
      <c r="E1111">
        <v>5.8759690000000004</v>
      </c>
    </row>
    <row r="1112" spans="1:9" x14ac:dyDescent="0.25">
      <c r="A1112">
        <v>1111</v>
      </c>
      <c r="B1112">
        <v>198.565867</v>
      </c>
      <c r="C1112">
        <v>7.6319379999999999</v>
      </c>
      <c r="D1112">
        <v>203.80561399999999</v>
      </c>
      <c r="E1112">
        <v>5.8460200000000002</v>
      </c>
    </row>
    <row r="1113" spans="1:9" x14ac:dyDescent="0.25">
      <c r="A1113">
        <v>1112</v>
      </c>
      <c r="B1113">
        <v>198.585612</v>
      </c>
      <c r="C1113">
        <v>7.6362759999999996</v>
      </c>
      <c r="D1113">
        <v>203.82199</v>
      </c>
      <c r="E1113">
        <v>5.8434179999999998</v>
      </c>
    </row>
    <row r="1114" spans="1:9" x14ac:dyDescent="0.25">
      <c r="A1114">
        <v>1113</v>
      </c>
      <c r="B1114">
        <v>198.468368</v>
      </c>
      <c r="C1114">
        <v>7.5636729999999996</v>
      </c>
      <c r="D1114">
        <v>203.809596</v>
      </c>
      <c r="E1114">
        <v>5.8656129999999997</v>
      </c>
    </row>
    <row r="1115" spans="1:9" x14ac:dyDescent="0.25">
      <c r="A1115">
        <v>1114</v>
      </c>
      <c r="B1115">
        <v>198.488112</v>
      </c>
      <c r="C1115">
        <v>7.6269900000000002</v>
      </c>
      <c r="D1115">
        <v>203.80000200000001</v>
      </c>
      <c r="E1115">
        <v>5.862959</v>
      </c>
    </row>
    <row r="1116" spans="1:9" x14ac:dyDescent="0.25">
      <c r="A1116">
        <v>1115</v>
      </c>
      <c r="D1116">
        <v>203.810462</v>
      </c>
      <c r="E1116">
        <v>5.8620409999999996</v>
      </c>
    </row>
    <row r="1117" spans="1:9" x14ac:dyDescent="0.25">
      <c r="A1117">
        <v>1116</v>
      </c>
      <c r="D1117">
        <v>203.827247</v>
      </c>
      <c r="E1117">
        <v>5.8469899999999999</v>
      </c>
    </row>
    <row r="1118" spans="1:9" x14ac:dyDescent="0.25">
      <c r="A1118">
        <v>1117</v>
      </c>
      <c r="D1118">
        <v>203.82361900000001</v>
      </c>
      <c r="E1118">
        <v>5.8759690000000004</v>
      </c>
    </row>
    <row r="1119" spans="1:9" x14ac:dyDescent="0.25">
      <c r="A1119">
        <v>1118</v>
      </c>
      <c r="D1119">
        <v>203.82361900000001</v>
      </c>
      <c r="E1119">
        <v>5.8759690000000004</v>
      </c>
      <c r="F1119">
        <v>204.28949299999999</v>
      </c>
      <c r="G1119">
        <v>8.7859180000000006</v>
      </c>
      <c r="H1119">
        <v>204.60856899999999</v>
      </c>
      <c r="I1119">
        <v>4.831429</v>
      </c>
    </row>
    <row r="1120" spans="1:9" x14ac:dyDescent="0.25">
      <c r="A1120">
        <v>1119</v>
      </c>
      <c r="D1120">
        <v>203.82361900000001</v>
      </c>
      <c r="E1120">
        <v>5.8759690000000004</v>
      </c>
      <c r="F1120">
        <v>204.28647899999999</v>
      </c>
      <c r="G1120">
        <v>8.7063780000000008</v>
      </c>
      <c r="H1120">
        <v>204.598468</v>
      </c>
      <c r="I1120">
        <v>4.8492860000000002</v>
      </c>
    </row>
    <row r="1121" spans="1:9" x14ac:dyDescent="0.25">
      <c r="A1121">
        <v>1120</v>
      </c>
      <c r="F1121">
        <v>204.26556299999999</v>
      </c>
      <c r="G1121">
        <v>8.7510709999999996</v>
      </c>
      <c r="H1121">
        <v>204.598468</v>
      </c>
      <c r="I1121">
        <v>4.8492860000000002</v>
      </c>
    </row>
    <row r="1122" spans="1:9" x14ac:dyDescent="0.25">
      <c r="A1122">
        <v>1121</v>
      </c>
      <c r="F1122">
        <v>204.31229299999998</v>
      </c>
      <c r="G1122">
        <v>8.7604590000000009</v>
      </c>
      <c r="H1122">
        <v>204.598468</v>
      </c>
      <c r="I1122">
        <v>4.8492860000000002</v>
      </c>
    </row>
    <row r="1123" spans="1:9" x14ac:dyDescent="0.25">
      <c r="A1123">
        <v>1122</v>
      </c>
      <c r="F1123">
        <v>204.31857199999999</v>
      </c>
      <c r="G1123">
        <v>8.7472449999999995</v>
      </c>
      <c r="H1123">
        <v>204.598468</v>
      </c>
      <c r="I1123">
        <v>4.8492860000000002</v>
      </c>
    </row>
    <row r="1124" spans="1:9" x14ac:dyDescent="0.25">
      <c r="A1124">
        <v>1123</v>
      </c>
      <c r="F1124">
        <v>204.308314</v>
      </c>
      <c r="G1124">
        <v>8.7839279999999995</v>
      </c>
      <c r="H1124">
        <v>204.598468</v>
      </c>
      <c r="I1124">
        <v>4.8492860000000002</v>
      </c>
    </row>
    <row r="1125" spans="1:9" x14ac:dyDescent="0.25">
      <c r="A1125">
        <v>1124</v>
      </c>
      <c r="F1125">
        <v>204.301276</v>
      </c>
      <c r="G1125">
        <v>8.7984190000000009</v>
      </c>
      <c r="H1125">
        <v>204.598468</v>
      </c>
      <c r="I1125">
        <v>4.8492860000000002</v>
      </c>
    </row>
    <row r="1126" spans="1:9" x14ac:dyDescent="0.25">
      <c r="A1126">
        <v>1125</v>
      </c>
      <c r="F1126">
        <v>204.28025700000001</v>
      </c>
      <c r="G1126">
        <v>8.7851020000000002</v>
      </c>
      <c r="H1126">
        <v>204.598468</v>
      </c>
      <c r="I1126">
        <v>4.8492860000000002</v>
      </c>
    </row>
    <row r="1127" spans="1:9" x14ac:dyDescent="0.25">
      <c r="A1127">
        <v>1126</v>
      </c>
      <c r="F1127">
        <v>204.30515599999998</v>
      </c>
      <c r="G1127">
        <v>8.7452039999999993</v>
      </c>
      <c r="H1127">
        <v>204.598468</v>
      </c>
      <c r="I1127">
        <v>4.8492860000000002</v>
      </c>
    </row>
    <row r="1128" spans="1:9" x14ac:dyDescent="0.25">
      <c r="A1128">
        <v>1127</v>
      </c>
      <c r="F1128">
        <v>204.347858</v>
      </c>
      <c r="G1128">
        <v>8.7484179999999991</v>
      </c>
      <c r="H1128">
        <v>204.598468</v>
      </c>
      <c r="I1128">
        <v>4.8492860000000002</v>
      </c>
    </row>
    <row r="1129" spans="1:9" x14ac:dyDescent="0.25">
      <c r="A1129">
        <v>1128</v>
      </c>
      <c r="F1129">
        <v>204.386683</v>
      </c>
      <c r="G1129">
        <v>8.7211230000000004</v>
      </c>
      <c r="H1129">
        <v>204.598468</v>
      </c>
      <c r="I1129">
        <v>4.8492860000000002</v>
      </c>
    </row>
    <row r="1130" spans="1:9" x14ac:dyDescent="0.25">
      <c r="A1130">
        <v>1129</v>
      </c>
      <c r="B1130">
        <v>219.44464500000001</v>
      </c>
      <c r="C1130">
        <v>7.3353320000000002</v>
      </c>
      <c r="F1130">
        <v>204.28949299999999</v>
      </c>
      <c r="G1130">
        <v>8.7859180000000006</v>
      </c>
      <c r="H1130">
        <v>204.598468</v>
      </c>
      <c r="I1130">
        <v>4.8492860000000002</v>
      </c>
    </row>
    <row r="1131" spans="1:9" x14ac:dyDescent="0.25">
      <c r="A1131">
        <v>1130</v>
      </c>
      <c r="B1131">
        <v>219.48110800000001</v>
      </c>
      <c r="C1131">
        <v>7.3079609999999997</v>
      </c>
      <c r="F1131">
        <v>204.28949299999999</v>
      </c>
      <c r="G1131">
        <v>8.7859180000000006</v>
      </c>
      <c r="H1131">
        <v>204.598468</v>
      </c>
      <c r="I1131">
        <v>4.8492860000000002</v>
      </c>
    </row>
    <row r="1132" spans="1:9" x14ac:dyDescent="0.25">
      <c r="A1132">
        <v>1131</v>
      </c>
      <c r="B1132">
        <v>219.46464399999999</v>
      </c>
      <c r="C1132">
        <v>7.331798</v>
      </c>
    </row>
    <row r="1133" spans="1:9" x14ac:dyDescent="0.25">
      <c r="A1133">
        <v>1132</v>
      </c>
      <c r="B1133">
        <v>219.452878</v>
      </c>
      <c r="C1133">
        <v>7.3563409999999996</v>
      </c>
    </row>
    <row r="1134" spans="1:9" x14ac:dyDescent="0.25">
      <c r="A1134">
        <v>1133</v>
      </c>
      <c r="B1134">
        <v>219.447574</v>
      </c>
      <c r="C1134">
        <v>7.3630079999999998</v>
      </c>
    </row>
    <row r="1135" spans="1:9" x14ac:dyDescent="0.25">
      <c r="A1135">
        <v>1134</v>
      </c>
      <c r="B1135">
        <v>219.42055500000001</v>
      </c>
      <c r="C1135">
        <v>7.3727559999999999</v>
      </c>
    </row>
    <row r="1136" spans="1:9" x14ac:dyDescent="0.25">
      <c r="A1136">
        <v>1135</v>
      </c>
      <c r="B1136">
        <v>219.43924200000001</v>
      </c>
      <c r="C1136">
        <v>7.3725529999999999</v>
      </c>
    </row>
    <row r="1137" spans="1:9" x14ac:dyDescent="0.25">
      <c r="A1137">
        <v>1136</v>
      </c>
      <c r="B1137">
        <v>219.44201899999999</v>
      </c>
      <c r="C1137">
        <v>7.3783609999999999</v>
      </c>
    </row>
    <row r="1138" spans="1:9" x14ac:dyDescent="0.25">
      <c r="A1138">
        <v>1137</v>
      </c>
      <c r="B1138">
        <v>219.49206699999999</v>
      </c>
      <c r="C1138">
        <v>7.3874009999999997</v>
      </c>
      <c r="D1138">
        <v>224.613876</v>
      </c>
      <c r="E1138">
        <v>5.2868510000000004</v>
      </c>
    </row>
    <row r="1139" spans="1:9" x14ac:dyDescent="0.25">
      <c r="A1139">
        <v>1138</v>
      </c>
      <c r="B1139">
        <v>219.49070399999999</v>
      </c>
      <c r="C1139">
        <v>7.3638659999999998</v>
      </c>
      <c r="D1139">
        <v>224.62145100000001</v>
      </c>
      <c r="E1139">
        <v>5.2409949999999998</v>
      </c>
    </row>
    <row r="1140" spans="1:9" x14ac:dyDescent="0.25">
      <c r="A1140">
        <v>1139</v>
      </c>
      <c r="B1140">
        <v>219.41086000000001</v>
      </c>
      <c r="C1140">
        <v>7.3506850000000004</v>
      </c>
      <c r="D1140">
        <v>224.62589600000001</v>
      </c>
      <c r="E1140">
        <v>5.2943259999999999</v>
      </c>
    </row>
    <row r="1141" spans="1:9" x14ac:dyDescent="0.25">
      <c r="A1141">
        <v>1140</v>
      </c>
      <c r="D1141">
        <v>224.655945</v>
      </c>
      <c r="E1141">
        <v>5.2834680000000001</v>
      </c>
    </row>
    <row r="1142" spans="1:9" x14ac:dyDescent="0.25">
      <c r="A1142">
        <v>1141</v>
      </c>
      <c r="D1142">
        <v>224.613776</v>
      </c>
      <c r="E1142">
        <v>5.2936189999999996</v>
      </c>
    </row>
    <row r="1143" spans="1:9" x14ac:dyDescent="0.25">
      <c r="A1143">
        <v>1142</v>
      </c>
      <c r="D1143">
        <v>224.569838</v>
      </c>
      <c r="E1143">
        <v>5.2490249999999996</v>
      </c>
    </row>
    <row r="1144" spans="1:9" x14ac:dyDescent="0.25">
      <c r="A1144">
        <v>1143</v>
      </c>
      <c r="D1144">
        <v>224.54175900000001</v>
      </c>
      <c r="E1144">
        <v>5.2393789999999996</v>
      </c>
      <c r="F1144">
        <v>223.51504399999999</v>
      </c>
      <c r="G1144">
        <v>8.788945</v>
      </c>
    </row>
    <row r="1145" spans="1:9" x14ac:dyDescent="0.25">
      <c r="A1145">
        <v>1144</v>
      </c>
      <c r="D1145">
        <v>224.613876</v>
      </c>
      <c r="E1145">
        <v>5.2868510000000004</v>
      </c>
      <c r="F1145">
        <v>223.51166000000001</v>
      </c>
      <c r="G1145">
        <v>8.7888959999999994</v>
      </c>
    </row>
    <row r="1146" spans="1:9" x14ac:dyDescent="0.25">
      <c r="A1146">
        <v>1145</v>
      </c>
      <c r="D1146">
        <v>224.613876</v>
      </c>
      <c r="E1146">
        <v>5.2868510000000004</v>
      </c>
      <c r="F1146">
        <v>223.50156000000001</v>
      </c>
      <c r="G1146">
        <v>8.7947030000000002</v>
      </c>
      <c r="H1146">
        <v>225.37080700000001</v>
      </c>
      <c r="I1146">
        <v>4.5814830000000004</v>
      </c>
    </row>
    <row r="1147" spans="1:9" x14ac:dyDescent="0.25">
      <c r="A1147">
        <v>1146</v>
      </c>
      <c r="F1147">
        <v>223.510649</v>
      </c>
      <c r="G1147">
        <v>8.7853589999999997</v>
      </c>
      <c r="H1147">
        <v>225.37080700000001</v>
      </c>
      <c r="I1147">
        <v>4.5814830000000004</v>
      </c>
    </row>
    <row r="1148" spans="1:9" x14ac:dyDescent="0.25">
      <c r="A1148">
        <v>1147</v>
      </c>
      <c r="F1148">
        <v>223.51484199999999</v>
      </c>
      <c r="G1148">
        <v>8.7931880000000007</v>
      </c>
      <c r="H1148">
        <v>225.37080700000001</v>
      </c>
      <c r="I1148">
        <v>4.5814830000000004</v>
      </c>
    </row>
    <row r="1149" spans="1:9" x14ac:dyDescent="0.25">
      <c r="A1149">
        <v>1148</v>
      </c>
      <c r="F1149">
        <v>223.51484199999999</v>
      </c>
      <c r="G1149">
        <v>8.8037939999999999</v>
      </c>
      <c r="H1149">
        <v>225.37080700000001</v>
      </c>
      <c r="I1149">
        <v>4.5814830000000004</v>
      </c>
    </row>
    <row r="1150" spans="1:9" x14ac:dyDescent="0.25">
      <c r="A1150">
        <v>1149</v>
      </c>
      <c r="F1150">
        <v>223.50969000000001</v>
      </c>
      <c r="G1150">
        <v>8.7868250000000003</v>
      </c>
      <c r="H1150">
        <v>225.37080700000001</v>
      </c>
      <c r="I1150">
        <v>4.5814830000000004</v>
      </c>
    </row>
    <row r="1151" spans="1:9" x14ac:dyDescent="0.25">
      <c r="A1151">
        <v>1150</v>
      </c>
      <c r="F1151">
        <v>223.470449</v>
      </c>
      <c r="G1151">
        <v>8.7439479999999996</v>
      </c>
      <c r="H1151">
        <v>225.37080700000001</v>
      </c>
      <c r="I1151">
        <v>4.5814830000000004</v>
      </c>
    </row>
    <row r="1152" spans="1:9" x14ac:dyDescent="0.25">
      <c r="A1152">
        <v>1151</v>
      </c>
      <c r="F1152">
        <v>223.461815</v>
      </c>
      <c r="G1152">
        <v>8.7499070000000003</v>
      </c>
      <c r="H1152">
        <v>225.37080700000001</v>
      </c>
      <c r="I1152">
        <v>4.5814830000000004</v>
      </c>
    </row>
    <row r="1153" spans="1:9" x14ac:dyDescent="0.25">
      <c r="A1153">
        <v>1152</v>
      </c>
      <c r="F1153">
        <v>223.48792399999999</v>
      </c>
      <c r="G1153">
        <v>8.7509680000000003</v>
      </c>
      <c r="H1153">
        <v>225.37080700000001</v>
      </c>
      <c r="I1153">
        <v>4.5814830000000004</v>
      </c>
    </row>
    <row r="1154" spans="1:9" x14ac:dyDescent="0.25">
      <c r="A1154">
        <v>1153</v>
      </c>
      <c r="B1154">
        <v>239.48736099999999</v>
      </c>
      <c r="C1154">
        <v>7.6090559999999998</v>
      </c>
      <c r="F1154">
        <v>223.47787299999999</v>
      </c>
      <c r="G1154">
        <v>8.7997029999999992</v>
      </c>
      <c r="H1154">
        <v>225.37080700000001</v>
      </c>
      <c r="I1154">
        <v>4.5814830000000004</v>
      </c>
    </row>
    <row r="1155" spans="1:9" x14ac:dyDescent="0.25">
      <c r="A1155">
        <v>1154</v>
      </c>
      <c r="B1155">
        <v>239.47347099999999</v>
      </c>
      <c r="C1155">
        <v>7.5175960000000002</v>
      </c>
      <c r="F1155">
        <v>223.51504399999999</v>
      </c>
      <c r="G1155">
        <v>8.788945</v>
      </c>
      <c r="H1155">
        <v>225.37080700000001</v>
      </c>
      <c r="I1155">
        <v>4.5814830000000004</v>
      </c>
    </row>
    <row r="1156" spans="1:9" x14ac:dyDescent="0.25">
      <c r="A1156">
        <v>1155</v>
      </c>
      <c r="B1156">
        <v>239.50412599999999</v>
      </c>
      <c r="C1156">
        <v>7.5273430000000001</v>
      </c>
      <c r="H1156">
        <v>225.37080700000001</v>
      </c>
      <c r="I1156">
        <v>4.5814830000000004</v>
      </c>
    </row>
    <row r="1157" spans="1:9" x14ac:dyDescent="0.25">
      <c r="A1157">
        <v>1156</v>
      </c>
      <c r="B1157">
        <v>239.4915</v>
      </c>
      <c r="C1157">
        <v>7.5557759999999998</v>
      </c>
      <c r="H1157">
        <v>225.37080700000001</v>
      </c>
      <c r="I1157">
        <v>4.5814830000000004</v>
      </c>
    </row>
    <row r="1158" spans="1:9" x14ac:dyDescent="0.25">
      <c r="A1158">
        <v>1157</v>
      </c>
      <c r="B1158">
        <v>239.46175399999998</v>
      </c>
      <c r="C1158">
        <v>7.5389590000000002</v>
      </c>
      <c r="H1158">
        <v>225.37080700000001</v>
      </c>
      <c r="I1158">
        <v>4.5814830000000004</v>
      </c>
    </row>
    <row r="1159" spans="1:9" x14ac:dyDescent="0.25">
      <c r="A1159">
        <v>1158</v>
      </c>
      <c r="B1159">
        <v>239.451502</v>
      </c>
      <c r="C1159">
        <v>7.5610790000000003</v>
      </c>
    </row>
    <row r="1160" spans="1:9" x14ac:dyDescent="0.25">
      <c r="A1160">
        <v>1159</v>
      </c>
      <c r="B1160">
        <v>239.49291500000001</v>
      </c>
      <c r="C1160">
        <v>7.5556239999999999</v>
      </c>
    </row>
    <row r="1161" spans="1:9" x14ac:dyDescent="0.25">
      <c r="A1161">
        <v>1160</v>
      </c>
      <c r="B1161">
        <v>239.50725800000001</v>
      </c>
      <c r="C1161">
        <v>7.5682499999999999</v>
      </c>
      <c r="D1161">
        <v>245.200907</v>
      </c>
      <c r="E1161">
        <v>5.4484089999999998</v>
      </c>
    </row>
    <row r="1162" spans="1:9" x14ac:dyDescent="0.25">
      <c r="A1162">
        <v>1161</v>
      </c>
      <c r="B1162">
        <v>239.50402500000001</v>
      </c>
      <c r="C1162">
        <v>7.5691090000000001</v>
      </c>
      <c r="D1162">
        <v>245.19721899999999</v>
      </c>
      <c r="E1162">
        <v>5.4490660000000002</v>
      </c>
    </row>
    <row r="1163" spans="1:9" x14ac:dyDescent="0.25">
      <c r="A1163">
        <v>1162</v>
      </c>
      <c r="B1163">
        <v>239.490994</v>
      </c>
      <c r="C1163">
        <v>7.5638059999999996</v>
      </c>
      <c r="D1163">
        <v>245.178382</v>
      </c>
      <c r="E1163">
        <v>5.4493179999999999</v>
      </c>
    </row>
    <row r="1164" spans="1:9" x14ac:dyDescent="0.25">
      <c r="A1164">
        <v>1163</v>
      </c>
      <c r="B1164">
        <v>239.48736099999999</v>
      </c>
      <c r="C1164">
        <v>7.6090559999999998</v>
      </c>
      <c r="D1164">
        <v>245.182017</v>
      </c>
      <c r="E1164">
        <v>5.4559839999999999</v>
      </c>
    </row>
    <row r="1165" spans="1:9" x14ac:dyDescent="0.25">
      <c r="A1165">
        <v>1164</v>
      </c>
      <c r="B1165">
        <v>239.48736099999999</v>
      </c>
      <c r="C1165">
        <v>7.6090559999999998</v>
      </c>
      <c r="D1165">
        <v>245.16156599999999</v>
      </c>
      <c r="E1165">
        <v>5.4613880000000004</v>
      </c>
    </row>
    <row r="1166" spans="1:9" x14ac:dyDescent="0.25">
      <c r="A1166">
        <v>1165</v>
      </c>
      <c r="D1166">
        <v>245.20323099999999</v>
      </c>
      <c r="E1166">
        <v>5.4295210000000003</v>
      </c>
    </row>
    <row r="1167" spans="1:9" x14ac:dyDescent="0.25">
      <c r="A1167">
        <v>1166</v>
      </c>
      <c r="D1167">
        <v>245.21272500000001</v>
      </c>
      <c r="E1167">
        <v>5.4369949999999996</v>
      </c>
    </row>
    <row r="1168" spans="1:9" x14ac:dyDescent="0.25">
      <c r="A1168">
        <v>1167</v>
      </c>
      <c r="D1168">
        <v>245.10480000000001</v>
      </c>
      <c r="E1168">
        <v>5.407451</v>
      </c>
    </row>
    <row r="1169" spans="1:9" x14ac:dyDescent="0.25">
      <c r="A1169">
        <v>1168</v>
      </c>
      <c r="D1169">
        <v>245.09050999999999</v>
      </c>
      <c r="E1169">
        <v>5.4062900000000003</v>
      </c>
      <c r="F1169">
        <v>242.96915300000001</v>
      </c>
      <c r="G1169">
        <v>8.8955059999999992</v>
      </c>
    </row>
    <row r="1170" spans="1:9" x14ac:dyDescent="0.25">
      <c r="A1170">
        <v>1169</v>
      </c>
      <c r="D1170">
        <v>245.14934400000001</v>
      </c>
      <c r="E1170">
        <v>5.3977040000000001</v>
      </c>
      <c r="F1170">
        <v>242.991625</v>
      </c>
      <c r="G1170">
        <v>8.9123230000000007</v>
      </c>
    </row>
    <row r="1171" spans="1:9" x14ac:dyDescent="0.25">
      <c r="A1171">
        <v>1170</v>
      </c>
      <c r="D1171">
        <v>245.25847899999999</v>
      </c>
      <c r="E1171">
        <v>5.3973000000000004</v>
      </c>
      <c r="F1171">
        <v>243.02414999999999</v>
      </c>
      <c r="G1171">
        <v>8.924747</v>
      </c>
    </row>
    <row r="1172" spans="1:9" x14ac:dyDescent="0.25">
      <c r="A1172">
        <v>1171</v>
      </c>
      <c r="D1172">
        <v>245.200907</v>
      </c>
      <c r="E1172">
        <v>5.4484089999999998</v>
      </c>
      <c r="F1172">
        <v>243.06237999999999</v>
      </c>
      <c r="G1172">
        <v>8.9184330000000003</v>
      </c>
      <c r="H1172">
        <v>245.26459</v>
      </c>
      <c r="I1172">
        <v>4.6625399999999999</v>
      </c>
    </row>
    <row r="1173" spans="1:9" x14ac:dyDescent="0.25">
      <c r="A1173">
        <v>1172</v>
      </c>
      <c r="F1173">
        <v>243.09894399999999</v>
      </c>
      <c r="G1173">
        <v>8.9255549999999992</v>
      </c>
      <c r="H1173">
        <v>245.29449</v>
      </c>
      <c r="I1173">
        <v>4.6693579999999999</v>
      </c>
    </row>
    <row r="1174" spans="1:9" x14ac:dyDescent="0.25">
      <c r="A1174">
        <v>1173</v>
      </c>
      <c r="F1174">
        <v>243.04086599999999</v>
      </c>
      <c r="G1174">
        <v>8.9200510000000008</v>
      </c>
      <c r="H1174">
        <v>245.27019799999999</v>
      </c>
      <c r="I1174">
        <v>4.651834</v>
      </c>
    </row>
    <row r="1175" spans="1:9" x14ac:dyDescent="0.25">
      <c r="A1175">
        <v>1174</v>
      </c>
      <c r="F1175">
        <v>243.068389</v>
      </c>
      <c r="G1175">
        <v>8.9154549999999997</v>
      </c>
      <c r="H1175">
        <v>245.307818</v>
      </c>
      <c r="I1175">
        <v>4.6483990000000004</v>
      </c>
    </row>
    <row r="1176" spans="1:9" x14ac:dyDescent="0.25">
      <c r="A1176">
        <v>1175</v>
      </c>
      <c r="F1176">
        <v>243.04081600000001</v>
      </c>
      <c r="G1176">
        <v>8.9136869999999995</v>
      </c>
      <c r="H1176">
        <v>245.274134</v>
      </c>
      <c r="I1176">
        <v>4.6682969999999999</v>
      </c>
    </row>
    <row r="1177" spans="1:9" x14ac:dyDescent="0.25">
      <c r="A1177">
        <v>1176</v>
      </c>
      <c r="F1177">
        <v>243.056016</v>
      </c>
      <c r="G1177">
        <v>8.9057069999999996</v>
      </c>
      <c r="H1177">
        <v>245.26943800000001</v>
      </c>
      <c r="I1177">
        <v>4.6876899999999999</v>
      </c>
    </row>
    <row r="1178" spans="1:9" x14ac:dyDescent="0.25">
      <c r="A1178">
        <v>1177</v>
      </c>
      <c r="B1178">
        <v>258.99676799999997</v>
      </c>
      <c r="C1178">
        <v>6.3330609999999998</v>
      </c>
      <c r="F1178">
        <v>243.097275</v>
      </c>
      <c r="G1178">
        <v>8.8732839999999999</v>
      </c>
      <c r="H1178">
        <v>245.28716499999999</v>
      </c>
      <c r="I1178">
        <v>4.6501669999999997</v>
      </c>
    </row>
    <row r="1179" spans="1:9" x14ac:dyDescent="0.25">
      <c r="A1179">
        <v>1178</v>
      </c>
      <c r="B1179">
        <v>259.06009899999998</v>
      </c>
      <c r="C1179">
        <v>6.2622559999999998</v>
      </c>
      <c r="F1179">
        <v>243.11409399999999</v>
      </c>
      <c r="G1179">
        <v>8.9037369999999996</v>
      </c>
      <c r="H1179">
        <v>245.27979199999999</v>
      </c>
      <c r="I1179">
        <v>4.6589539999999996</v>
      </c>
    </row>
    <row r="1180" spans="1:9" x14ac:dyDescent="0.25">
      <c r="A1180">
        <v>1179</v>
      </c>
      <c r="B1180">
        <v>259.02913899999999</v>
      </c>
      <c r="C1180">
        <v>6.2817499999999997</v>
      </c>
      <c r="F1180">
        <v>243.101012</v>
      </c>
      <c r="G1180">
        <v>8.8763140000000007</v>
      </c>
      <c r="H1180">
        <v>245.27968899999999</v>
      </c>
      <c r="I1180">
        <v>4.6382989999999999</v>
      </c>
    </row>
    <row r="1181" spans="1:9" x14ac:dyDescent="0.25">
      <c r="A1181">
        <v>1180</v>
      </c>
      <c r="B1181">
        <v>259.04388699999998</v>
      </c>
      <c r="C1181">
        <v>6.295083</v>
      </c>
      <c r="F1181">
        <v>242.96915300000001</v>
      </c>
      <c r="G1181">
        <v>8.8955059999999992</v>
      </c>
      <c r="H1181">
        <v>245.278479</v>
      </c>
      <c r="I1181">
        <v>4.6522880000000004</v>
      </c>
    </row>
    <row r="1182" spans="1:9" x14ac:dyDescent="0.25">
      <c r="A1182">
        <v>1181</v>
      </c>
      <c r="B1182">
        <v>259.01353699999999</v>
      </c>
      <c r="C1182">
        <v>6.2924059999999997</v>
      </c>
      <c r="H1182">
        <v>245.30176</v>
      </c>
      <c r="I1182">
        <v>4.6386019999999997</v>
      </c>
    </row>
    <row r="1183" spans="1:9" x14ac:dyDescent="0.25">
      <c r="A1183">
        <v>1182</v>
      </c>
      <c r="B1183">
        <v>259.05701699999997</v>
      </c>
      <c r="C1183">
        <v>6.2867499999999996</v>
      </c>
      <c r="H1183">
        <v>245.268225</v>
      </c>
      <c r="I1183">
        <v>4.6444599999999996</v>
      </c>
    </row>
    <row r="1184" spans="1:9" x14ac:dyDescent="0.25">
      <c r="A1184">
        <v>1183</v>
      </c>
      <c r="B1184">
        <v>259.02383700000001</v>
      </c>
      <c r="C1184">
        <v>6.2997290000000001</v>
      </c>
      <c r="H1184">
        <v>245.29039599999999</v>
      </c>
      <c r="I1184">
        <v>4.6453689999999996</v>
      </c>
    </row>
    <row r="1185" spans="1:9" x14ac:dyDescent="0.25">
      <c r="A1185">
        <v>1184</v>
      </c>
      <c r="B1185">
        <v>259.02671700000002</v>
      </c>
      <c r="C1185">
        <v>6.3013960000000004</v>
      </c>
      <c r="H1185">
        <v>245.31226599999999</v>
      </c>
      <c r="I1185">
        <v>4.6573890000000002</v>
      </c>
    </row>
    <row r="1186" spans="1:9" x14ac:dyDescent="0.25">
      <c r="A1186">
        <v>1185</v>
      </c>
      <c r="B1186">
        <v>259.03303</v>
      </c>
      <c r="C1186">
        <v>6.3126069999999999</v>
      </c>
      <c r="H1186">
        <v>245.44362100000001</v>
      </c>
      <c r="I1186">
        <v>4.6946589999999997</v>
      </c>
    </row>
    <row r="1187" spans="1:9" x14ac:dyDescent="0.25">
      <c r="A1187">
        <v>1186</v>
      </c>
      <c r="B1187">
        <v>259.04413899999997</v>
      </c>
      <c r="C1187">
        <v>6.3083150000000003</v>
      </c>
      <c r="H1187">
        <v>245.26459</v>
      </c>
      <c r="I1187">
        <v>4.6625399999999999</v>
      </c>
    </row>
    <row r="1188" spans="1:9" x14ac:dyDescent="0.25">
      <c r="A1188">
        <v>1187</v>
      </c>
      <c r="B1188">
        <v>259.04994499999998</v>
      </c>
      <c r="C1188">
        <v>6.2960419999999999</v>
      </c>
    </row>
    <row r="1189" spans="1:9" x14ac:dyDescent="0.25">
      <c r="A1189">
        <v>1188</v>
      </c>
      <c r="B1189">
        <v>259.02206699999999</v>
      </c>
      <c r="C1189">
        <v>6.2678120000000002</v>
      </c>
      <c r="D1189">
        <v>265.53214100000002</v>
      </c>
      <c r="E1189">
        <v>4.3972499999999997</v>
      </c>
    </row>
    <row r="1190" spans="1:9" x14ac:dyDescent="0.25">
      <c r="A1190">
        <v>1189</v>
      </c>
      <c r="B1190">
        <v>259.04787699999997</v>
      </c>
      <c r="C1190">
        <v>6.2731139999999996</v>
      </c>
      <c r="D1190">
        <v>265.53214100000002</v>
      </c>
      <c r="E1190">
        <v>4.3972499999999997</v>
      </c>
    </row>
    <row r="1191" spans="1:9" x14ac:dyDescent="0.25">
      <c r="A1191">
        <v>1190</v>
      </c>
      <c r="B1191">
        <v>259.10064999999997</v>
      </c>
      <c r="C1191">
        <v>6.3099309999999997</v>
      </c>
      <c r="D1191">
        <v>265.53214100000002</v>
      </c>
      <c r="E1191">
        <v>4.3972499999999997</v>
      </c>
    </row>
    <row r="1192" spans="1:9" x14ac:dyDescent="0.25">
      <c r="A1192">
        <v>1191</v>
      </c>
      <c r="B1192">
        <v>259.086005</v>
      </c>
      <c r="C1192">
        <v>6.308719</v>
      </c>
      <c r="D1192">
        <v>265.53214100000002</v>
      </c>
      <c r="E1192">
        <v>4.3972499999999997</v>
      </c>
    </row>
    <row r="1193" spans="1:9" x14ac:dyDescent="0.25">
      <c r="A1193">
        <v>1192</v>
      </c>
      <c r="B1193">
        <v>258.99676799999997</v>
      </c>
      <c r="C1193">
        <v>6.3330609999999998</v>
      </c>
      <c r="D1193">
        <v>265.53214100000002</v>
      </c>
      <c r="E1193">
        <v>4.3972499999999997</v>
      </c>
    </row>
    <row r="1194" spans="1:9" x14ac:dyDescent="0.25">
      <c r="A1194">
        <v>1193</v>
      </c>
      <c r="D1194">
        <v>265.53214100000002</v>
      </c>
      <c r="E1194">
        <v>4.3972499999999997</v>
      </c>
    </row>
    <row r="1195" spans="1:9" x14ac:dyDescent="0.25">
      <c r="A1195">
        <v>1194</v>
      </c>
      <c r="D1195">
        <v>265.53214100000002</v>
      </c>
      <c r="E1195">
        <v>4.3972499999999997</v>
      </c>
    </row>
    <row r="1196" spans="1:9" x14ac:dyDescent="0.25">
      <c r="A1196">
        <v>1195</v>
      </c>
      <c r="D1196">
        <v>265.53214100000002</v>
      </c>
      <c r="E1196">
        <v>4.3972499999999997</v>
      </c>
      <c r="F1196">
        <v>261.45497399999999</v>
      </c>
      <c r="G1196">
        <v>8.2799820000000004</v>
      </c>
    </row>
    <row r="1197" spans="1:9" x14ac:dyDescent="0.25">
      <c r="A1197">
        <v>1196</v>
      </c>
      <c r="D1197">
        <v>265.53214100000002</v>
      </c>
      <c r="E1197">
        <v>4.3972499999999997</v>
      </c>
      <c r="F1197">
        <v>261.44719600000002</v>
      </c>
      <c r="G1197">
        <v>8.2648309999999992</v>
      </c>
    </row>
    <row r="1198" spans="1:9" x14ac:dyDescent="0.25">
      <c r="A1198">
        <v>1197</v>
      </c>
      <c r="D1198">
        <v>265.53214100000002</v>
      </c>
      <c r="E1198">
        <v>4.3972499999999997</v>
      </c>
      <c r="F1198">
        <v>261.47340600000001</v>
      </c>
      <c r="G1198">
        <v>8.302505</v>
      </c>
    </row>
    <row r="1199" spans="1:9" x14ac:dyDescent="0.25">
      <c r="A1199">
        <v>1198</v>
      </c>
      <c r="D1199">
        <v>265.53214100000002</v>
      </c>
      <c r="E1199">
        <v>4.3972499999999997</v>
      </c>
      <c r="F1199">
        <v>261.48936700000002</v>
      </c>
      <c r="G1199">
        <v>8.288214</v>
      </c>
    </row>
    <row r="1200" spans="1:9" x14ac:dyDescent="0.25">
      <c r="A1200">
        <v>1199</v>
      </c>
      <c r="D1200">
        <v>265.53214100000002</v>
      </c>
      <c r="E1200">
        <v>4.3972499999999997</v>
      </c>
      <c r="F1200">
        <v>261.54148700000002</v>
      </c>
      <c r="G1200">
        <v>8.2933649999999997</v>
      </c>
    </row>
    <row r="1201" spans="1:11" x14ac:dyDescent="0.25">
      <c r="A1201">
        <v>1200</v>
      </c>
      <c r="D1201">
        <v>265.53214100000002</v>
      </c>
      <c r="E1201">
        <v>4.3972499999999997</v>
      </c>
      <c r="F1201">
        <v>261.554869</v>
      </c>
      <c r="G1201">
        <v>8.2716989999999999</v>
      </c>
    </row>
    <row r="1202" spans="1:11" x14ac:dyDescent="0.25">
      <c r="A1202">
        <v>1201</v>
      </c>
      <c r="D1202">
        <v>265.53214100000002</v>
      </c>
      <c r="E1202">
        <v>4.3972499999999997</v>
      </c>
      <c r="F1202">
        <v>261.534918</v>
      </c>
      <c r="G1202">
        <v>8.2765470000000008</v>
      </c>
    </row>
    <row r="1203" spans="1:11" x14ac:dyDescent="0.25">
      <c r="A1203">
        <v>1202</v>
      </c>
      <c r="D1203">
        <v>265.53214100000002</v>
      </c>
      <c r="E1203">
        <v>4.3972499999999997</v>
      </c>
      <c r="F1203">
        <v>261.55355700000001</v>
      </c>
      <c r="G1203">
        <v>8.2583160000000007</v>
      </c>
      <c r="H1203">
        <v>264.81677500000001</v>
      </c>
      <c r="I1203">
        <v>4.2151889999999996</v>
      </c>
    </row>
    <row r="1204" spans="1:11" x14ac:dyDescent="0.25">
      <c r="A1204">
        <v>1203</v>
      </c>
      <c r="D1204">
        <v>265.53214100000002</v>
      </c>
      <c r="E1204">
        <v>4.3972499999999997</v>
      </c>
      <c r="F1204">
        <v>261.56673699999999</v>
      </c>
      <c r="G1204">
        <v>8.2644780000000004</v>
      </c>
      <c r="H1204">
        <v>264.81677500000001</v>
      </c>
      <c r="I1204">
        <v>4.2151889999999996</v>
      </c>
    </row>
    <row r="1205" spans="1:11" x14ac:dyDescent="0.25">
      <c r="A1205">
        <v>1204</v>
      </c>
      <c r="B1205">
        <v>273.41698700000001</v>
      </c>
      <c r="C1205">
        <v>5.7535949999999998</v>
      </c>
      <c r="F1205">
        <v>261.55168800000001</v>
      </c>
      <c r="G1205">
        <v>8.2574579999999997</v>
      </c>
      <c r="H1205">
        <v>264.81677500000001</v>
      </c>
      <c r="I1205">
        <v>4.2151889999999996</v>
      </c>
    </row>
    <row r="1206" spans="1:11" x14ac:dyDescent="0.25">
      <c r="A1206">
        <v>1205</v>
      </c>
      <c r="B1206">
        <v>273.41698700000001</v>
      </c>
      <c r="C1206">
        <v>5.7535949999999998</v>
      </c>
      <c r="F1206">
        <v>261.45497399999999</v>
      </c>
      <c r="G1206">
        <v>8.2799820000000004</v>
      </c>
      <c r="H1206">
        <v>264.81677500000001</v>
      </c>
      <c r="I1206">
        <v>4.2151889999999996</v>
      </c>
      <c r="J1206">
        <v>236.075411</v>
      </c>
      <c r="K1206">
        <v>13.228365</v>
      </c>
    </row>
    <row r="1207" spans="1:11" x14ac:dyDescent="0.25">
      <c r="A1207">
        <v>1206</v>
      </c>
    </row>
    <row r="1208" spans="1:11" x14ac:dyDescent="0.25">
      <c r="A1208">
        <v>1207</v>
      </c>
    </row>
    <row r="1209" spans="1:11" x14ac:dyDescent="0.25">
      <c r="A1209">
        <v>1208</v>
      </c>
    </row>
    <row r="1210" spans="1:11" x14ac:dyDescent="0.25">
      <c r="A1210">
        <v>1209</v>
      </c>
    </row>
    <row r="1211" spans="1:11" x14ac:dyDescent="0.25">
      <c r="A1211">
        <v>1210</v>
      </c>
    </row>
    <row r="1212" spans="1:11" x14ac:dyDescent="0.25">
      <c r="A1212">
        <v>1211</v>
      </c>
    </row>
    <row r="1213" spans="1:11" x14ac:dyDescent="0.25">
      <c r="A1213">
        <v>1212</v>
      </c>
    </row>
    <row r="1214" spans="1:11" x14ac:dyDescent="0.25">
      <c r="A1214">
        <v>1213</v>
      </c>
    </row>
    <row r="1215" spans="1:11" x14ac:dyDescent="0.25">
      <c r="A1215">
        <v>1214</v>
      </c>
    </row>
    <row r="1216" spans="1:11" x14ac:dyDescent="0.25">
      <c r="A1216">
        <v>1215</v>
      </c>
    </row>
    <row r="1217" spans="1:1" x14ac:dyDescent="0.25">
      <c r="A1217">
        <v>1216</v>
      </c>
    </row>
    <row r="1218" spans="1:1" x14ac:dyDescent="0.25">
      <c r="A1218">
        <v>1217</v>
      </c>
    </row>
    <row r="1219" spans="1:1" x14ac:dyDescent="0.25">
      <c r="A1219">
        <v>1218</v>
      </c>
    </row>
    <row r="1220" spans="1:1" x14ac:dyDescent="0.25">
      <c r="A1220">
        <v>1219</v>
      </c>
    </row>
    <row r="1221" spans="1:1" x14ac:dyDescent="0.25">
      <c r="A1221">
        <v>1220</v>
      </c>
    </row>
    <row r="1222" spans="1:1" x14ac:dyDescent="0.25">
      <c r="A1222">
        <v>1221</v>
      </c>
    </row>
    <row r="1223" spans="1:1" x14ac:dyDescent="0.25">
      <c r="A1223">
        <v>1222</v>
      </c>
    </row>
    <row r="1224" spans="1:1" x14ac:dyDescent="0.25">
      <c r="A1224">
        <v>1223</v>
      </c>
    </row>
    <row r="1225" spans="1:1" x14ac:dyDescent="0.25">
      <c r="A1225">
        <v>1224</v>
      </c>
    </row>
    <row r="1226" spans="1:1" x14ac:dyDescent="0.25">
      <c r="A1226">
        <v>1225</v>
      </c>
    </row>
    <row r="1227" spans="1:1" x14ac:dyDescent="0.25">
      <c r="A1227">
        <v>1226</v>
      </c>
    </row>
    <row r="1228" spans="1:1" x14ac:dyDescent="0.25">
      <c r="A1228">
        <v>1227</v>
      </c>
    </row>
    <row r="1229" spans="1:1" x14ac:dyDescent="0.25">
      <c r="A1229">
        <v>1228</v>
      </c>
    </row>
    <row r="1230" spans="1:1" x14ac:dyDescent="0.25">
      <c r="A1230">
        <v>1229</v>
      </c>
    </row>
    <row r="1231" spans="1:1" x14ac:dyDescent="0.25">
      <c r="A1231">
        <v>1230</v>
      </c>
    </row>
    <row r="1232" spans="1:1" x14ac:dyDescent="0.25">
      <c r="A1232">
        <v>1231</v>
      </c>
    </row>
    <row r="1233" spans="1:11" x14ac:dyDescent="0.25">
      <c r="A1233">
        <v>1232</v>
      </c>
    </row>
    <row r="1234" spans="1:11" x14ac:dyDescent="0.25">
      <c r="A1234">
        <v>1233</v>
      </c>
    </row>
    <row r="1235" spans="1:11" x14ac:dyDescent="0.25">
      <c r="A1235">
        <v>1234</v>
      </c>
    </row>
    <row r="1236" spans="1:11" x14ac:dyDescent="0.25">
      <c r="A1236">
        <v>1235</v>
      </c>
    </row>
    <row r="1237" spans="1:11" x14ac:dyDescent="0.25">
      <c r="A1237">
        <v>1236</v>
      </c>
    </row>
    <row r="1238" spans="1:11" x14ac:dyDescent="0.25">
      <c r="A1238">
        <v>1237</v>
      </c>
      <c r="J1238">
        <v>39.429958000000006</v>
      </c>
      <c r="K1238">
        <v>13.292403999999999</v>
      </c>
    </row>
    <row r="1239" spans="1:11" x14ac:dyDescent="0.25">
      <c r="A1239">
        <v>1238</v>
      </c>
      <c r="F1239">
        <v>76.048817000000014</v>
      </c>
      <c r="G1239">
        <v>9.1899239999999995</v>
      </c>
    </row>
    <row r="1240" spans="1:11" x14ac:dyDescent="0.25">
      <c r="A1240">
        <v>1239</v>
      </c>
      <c r="F1240">
        <v>76.052168000000009</v>
      </c>
      <c r="G1240">
        <v>9.1947170000000007</v>
      </c>
    </row>
    <row r="1241" spans="1:11" x14ac:dyDescent="0.25">
      <c r="A1241">
        <v>1240</v>
      </c>
      <c r="D1241">
        <v>84.540531000000001</v>
      </c>
      <c r="E1241">
        <v>5.686604</v>
      </c>
      <c r="F1241">
        <v>76.022169000000005</v>
      </c>
      <c r="G1241">
        <v>9.2005409999999994</v>
      </c>
    </row>
    <row r="1242" spans="1:11" x14ac:dyDescent="0.25">
      <c r="A1242">
        <v>1241</v>
      </c>
      <c r="D1242">
        <v>84.569911000000005</v>
      </c>
      <c r="E1242">
        <v>5.6442880000000004</v>
      </c>
      <c r="F1242">
        <v>76.025674000000009</v>
      </c>
      <c r="G1242">
        <v>9.2021909999999991</v>
      </c>
    </row>
    <row r="1243" spans="1:11" x14ac:dyDescent="0.25">
      <c r="A1243">
        <v>1242</v>
      </c>
      <c r="D1243">
        <v>84.479761000000011</v>
      </c>
      <c r="E1243">
        <v>5.653359</v>
      </c>
      <c r="F1243">
        <v>76.044590000000014</v>
      </c>
      <c r="G1243">
        <v>9.2085310000000007</v>
      </c>
    </row>
    <row r="1244" spans="1:11" x14ac:dyDescent="0.25">
      <c r="A1244">
        <v>1243</v>
      </c>
      <c r="D1244">
        <v>84.512079</v>
      </c>
      <c r="E1244">
        <v>5.6850069999999997</v>
      </c>
      <c r="F1244">
        <v>76.068610000000007</v>
      </c>
      <c r="G1244">
        <v>9.222448</v>
      </c>
    </row>
    <row r="1245" spans="1:11" x14ac:dyDescent="0.25">
      <c r="A1245">
        <v>1244</v>
      </c>
      <c r="D1245">
        <v>84.518779000000009</v>
      </c>
      <c r="E1245">
        <v>5.6802130000000002</v>
      </c>
      <c r="F1245">
        <v>76.070826000000011</v>
      </c>
      <c r="G1245">
        <v>9.2519829999999992</v>
      </c>
    </row>
    <row r="1246" spans="1:11" x14ac:dyDescent="0.25">
      <c r="A1246">
        <v>1245</v>
      </c>
      <c r="D1246">
        <v>84.537696000000011</v>
      </c>
      <c r="E1246">
        <v>5.676399</v>
      </c>
      <c r="F1246">
        <v>76.026860000000013</v>
      </c>
      <c r="G1246">
        <v>9.239922</v>
      </c>
    </row>
    <row r="1247" spans="1:11" x14ac:dyDescent="0.25">
      <c r="A1247">
        <v>1246</v>
      </c>
      <c r="D1247">
        <v>84.51640900000001</v>
      </c>
      <c r="E1247">
        <v>5.6778420000000001</v>
      </c>
      <c r="F1247">
        <v>76.021448000000007</v>
      </c>
      <c r="G1247">
        <v>9.2320349999999998</v>
      </c>
    </row>
    <row r="1248" spans="1:11" x14ac:dyDescent="0.25">
      <c r="A1248">
        <v>1247</v>
      </c>
      <c r="D1248">
        <v>84.53017100000001</v>
      </c>
      <c r="E1248">
        <v>5.6550079999999996</v>
      </c>
      <c r="F1248">
        <v>75.995211000000012</v>
      </c>
      <c r="G1248">
        <v>9.2223450000000007</v>
      </c>
    </row>
    <row r="1249" spans="1:9" x14ac:dyDescent="0.25">
      <c r="A1249">
        <v>1248</v>
      </c>
      <c r="D1249">
        <v>84.533882000000006</v>
      </c>
      <c r="E1249">
        <v>5.6720179999999996</v>
      </c>
      <c r="F1249">
        <v>75.982944000000003</v>
      </c>
      <c r="G1249">
        <v>9.2303850000000001</v>
      </c>
    </row>
    <row r="1250" spans="1:9" x14ac:dyDescent="0.25">
      <c r="A1250">
        <v>1249</v>
      </c>
      <c r="D1250">
        <v>84.539759000000004</v>
      </c>
      <c r="E1250">
        <v>5.6772239999999998</v>
      </c>
      <c r="F1250">
        <v>75.98732600000001</v>
      </c>
      <c r="G1250">
        <v>9.1971399999999992</v>
      </c>
    </row>
    <row r="1251" spans="1:9" x14ac:dyDescent="0.25">
      <c r="A1251">
        <v>1250</v>
      </c>
      <c r="D1251">
        <v>84.553521000000003</v>
      </c>
      <c r="E1251">
        <v>5.7201079999999997</v>
      </c>
      <c r="F1251">
        <v>75.977532000000011</v>
      </c>
      <c r="G1251">
        <v>9.2503329999999995</v>
      </c>
    </row>
    <row r="1252" spans="1:9" x14ac:dyDescent="0.25">
      <c r="A1252">
        <v>1251</v>
      </c>
      <c r="D1252">
        <v>84.533316000000013</v>
      </c>
      <c r="E1252">
        <v>5.745622</v>
      </c>
      <c r="F1252">
        <v>76.048817000000014</v>
      </c>
      <c r="G1252">
        <v>9.1899239999999995</v>
      </c>
    </row>
    <row r="1253" spans="1:9" x14ac:dyDescent="0.25">
      <c r="A1253">
        <v>1252</v>
      </c>
      <c r="D1253">
        <v>84.494915000000006</v>
      </c>
      <c r="E1253">
        <v>5.6913470000000004</v>
      </c>
    </row>
    <row r="1254" spans="1:9" x14ac:dyDescent="0.25">
      <c r="A1254">
        <v>1253</v>
      </c>
      <c r="D1254">
        <v>84.540531000000001</v>
      </c>
      <c r="E1254">
        <v>5.686604</v>
      </c>
    </row>
    <row r="1255" spans="1:9" x14ac:dyDescent="0.25">
      <c r="A1255">
        <v>1254</v>
      </c>
      <c r="D1255">
        <v>84.540531000000001</v>
      </c>
      <c r="E1255">
        <v>5.686604</v>
      </c>
    </row>
    <row r="1256" spans="1:9" x14ac:dyDescent="0.25">
      <c r="A1256">
        <v>1255</v>
      </c>
      <c r="B1256">
        <v>93.177084000000008</v>
      </c>
      <c r="C1256">
        <v>6.8971080000000002</v>
      </c>
    </row>
    <row r="1257" spans="1:9" x14ac:dyDescent="0.25">
      <c r="A1257">
        <v>1256</v>
      </c>
      <c r="B1257">
        <v>93.13842600000001</v>
      </c>
      <c r="C1257">
        <v>6.8862319999999997</v>
      </c>
    </row>
    <row r="1258" spans="1:9" x14ac:dyDescent="0.25">
      <c r="A1258">
        <v>1257</v>
      </c>
      <c r="B1258">
        <v>93.142599000000004</v>
      </c>
      <c r="C1258">
        <v>6.8738089999999996</v>
      </c>
      <c r="H1258">
        <v>84.595013000000009</v>
      </c>
      <c r="I1258">
        <v>5.8284529999999997</v>
      </c>
    </row>
    <row r="1259" spans="1:9" x14ac:dyDescent="0.25">
      <c r="A1259">
        <v>1258</v>
      </c>
      <c r="B1259">
        <v>93.152911000000003</v>
      </c>
      <c r="C1259">
        <v>6.8765929999999997</v>
      </c>
      <c r="H1259">
        <v>84.595013000000009</v>
      </c>
      <c r="I1259">
        <v>5.8284529999999997</v>
      </c>
    </row>
    <row r="1260" spans="1:9" x14ac:dyDescent="0.25">
      <c r="A1260">
        <v>1259</v>
      </c>
      <c r="B1260">
        <v>93.124716000000006</v>
      </c>
      <c r="C1260">
        <v>6.8897890000000004</v>
      </c>
      <c r="H1260">
        <v>84.639289000000005</v>
      </c>
      <c r="I1260">
        <v>5.820722</v>
      </c>
    </row>
    <row r="1261" spans="1:9" x14ac:dyDescent="0.25">
      <c r="A1261">
        <v>1260</v>
      </c>
      <c r="B1261">
        <v>93.111262000000011</v>
      </c>
      <c r="C1261">
        <v>6.8872109999999997</v>
      </c>
      <c r="H1261">
        <v>84.595117000000002</v>
      </c>
      <c r="I1261">
        <v>5.8419569999999998</v>
      </c>
    </row>
    <row r="1262" spans="1:9" x14ac:dyDescent="0.25">
      <c r="A1262">
        <v>1261</v>
      </c>
      <c r="B1262">
        <v>93.098015000000004</v>
      </c>
      <c r="C1262">
        <v>6.9038079999999997</v>
      </c>
      <c r="H1262">
        <v>84.597487000000001</v>
      </c>
      <c r="I1262">
        <v>5.8557199999999998</v>
      </c>
    </row>
    <row r="1263" spans="1:9" x14ac:dyDescent="0.25">
      <c r="A1263">
        <v>1262</v>
      </c>
      <c r="B1263">
        <v>93.104973000000001</v>
      </c>
      <c r="C1263">
        <v>6.888242</v>
      </c>
      <c r="H1263">
        <v>84.598157000000015</v>
      </c>
      <c r="I1263">
        <v>5.8307209999999996</v>
      </c>
    </row>
    <row r="1264" spans="1:9" x14ac:dyDescent="0.25">
      <c r="A1264">
        <v>1263</v>
      </c>
      <c r="B1264">
        <v>93.100076999999999</v>
      </c>
      <c r="C1264">
        <v>6.8865920000000003</v>
      </c>
      <c r="H1264">
        <v>84.583571000000006</v>
      </c>
      <c r="I1264">
        <v>5.8016500000000004</v>
      </c>
    </row>
    <row r="1265" spans="1:9" x14ac:dyDescent="0.25">
      <c r="A1265">
        <v>1264</v>
      </c>
      <c r="B1265">
        <v>93.142496000000008</v>
      </c>
      <c r="C1265">
        <v>6.8931899999999997</v>
      </c>
      <c r="H1265">
        <v>84.572385000000011</v>
      </c>
      <c r="I1265">
        <v>5.7956200000000004</v>
      </c>
    </row>
    <row r="1266" spans="1:9" x14ac:dyDescent="0.25">
      <c r="A1266">
        <v>1265</v>
      </c>
      <c r="B1266">
        <v>93.192444000000009</v>
      </c>
      <c r="C1266">
        <v>6.9029319999999998</v>
      </c>
      <c r="H1266">
        <v>84.586148000000009</v>
      </c>
      <c r="I1266">
        <v>5.7921149999999999</v>
      </c>
    </row>
    <row r="1267" spans="1:9" x14ac:dyDescent="0.25">
      <c r="A1267">
        <v>1266</v>
      </c>
      <c r="B1267">
        <v>93.177084000000008</v>
      </c>
      <c r="C1267">
        <v>6.8971080000000002</v>
      </c>
      <c r="H1267">
        <v>84.579344000000006</v>
      </c>
      <c r="I1267">
        <v>5.7724250000000001</v>
      </c>
    </row>
    <row r="1268" spans="1:9" x14ac:dyDescent="0.25">
      <c r="A1268">
        <v>1267</v>
      </c>
      <c r="H1268">
        <v>84.595013000000009</v>
      </c>
      <c r="I1268">
        <v>5.8284529999999997</v>
      </c>
    </row>
    <row r="1269" spans="1:9" x14ac:dyDescent="0.25">
      <c r="A1269">
        <v>1268</v>
      </c>
      <c r="F1269">
        <v>92.884419000000008</v>
      </c>
      <c r="G1269">
        <v>7.811852</v>
      </c>
      <c r="H1269">
        <v>84.595013000000009</v>
      </c>
      <c r="I1269">
        <v>5.8284529999999997</v>
      </c>
    </row>
    <row r="1270" spans="1:9" x14ac:dyDescent="0.25">
      <c r="A1270">
        <v>1269</v>
      </c>
      <c r="F1270">
        <v>92.910654000000008</v>
      </c>
      <c r="G1270">
        <v>7.8494789999999997</v>
      </c>
      <c r="H1270">
        <v>84.595013000000009</v>
      </c>
      <c r="I1270">
        <v>5.8284529999999997</v>
      </c>
    </row>
    <row r="1271" spans="1:9" x14ac:dyDescent="0.25">
      <c r="A1271">
        <v>1270</v>
      </c>
      <c r="F1271">
        <v>92.881790000000009</v>
      </c>
      <c r="G1271">
        <v>7.8208209999999996</v>
      </c>
    </row>
    <row r="1272" spans="1:9" x14ac:dyDescent="0.25">
      <c r="A1272">
        <v>1271</v>
      </c>
      <c r="D1272">
        <v>104.188507</v>
      </c>
      <c r="E1272">
        <v>5.3324999999999996</v>
      </c>
      <c r="F1272">
        <v>92.886996000000011</v>
      </c>
      <c r="G1272">
        <v>7.8102549999999997</v>
      </c>
    </row>
    <row r="1273" spans="1:9" x14ac:dyDescent="0.25">
      <c r="A1273">
        <v>1272</v>
      </c>
      <c r="D1273">
        <v>104.14892200000001</v>
      </c>
      <c r="E1273">
        <v>5.3414169999999999</v>
      </c>
      <c r="F1273">
        <v>92.885140000000007</v>
      </c>
      <c r="G1273">
        <v>7.84551</v>
      </c>
    </row>
    <row r="1274" spans="1:9" x14ac:dyDescent="0.25">
      <c r="A1274">
        <v>1273</v>
      </c>
      <c r="D1274">
        <v>104.13145100000001</v>
      </c>
      <c r="E1274">
        <v>5.3314180000000002</v>
      </c>
      <c r="F1274">
        <v>92.912459000000013</v>
      </c>
      <c r="G1274">
        <v>7.8697879999999998</v>
      </c>
    </row>
    <row r="1275" spans="1:9" x14ac:dyDescent="0.25">
      <c r="A1275">
        <v>1274</v>
      </c>
      <c r="D1275">
        <v>104.14165500000001</v>
      </c>
      <c r="E1275">
        <v>5.348427</v>
      </c>
      <c r="F1275">
        <v>92.919726000000011</v>
      </c>
      <c r="G1275">
        <v>7.8794779999999998</v>
      </c>
    </row>
    <row r="1276" spans="1:9" x14ac:dyDescent="0.25">
      <c r="A1276">
        <v>1275</v>
      </c>
      <c r="D1276">
        <v>104.159233</v>
      </c>
      <c r="E1276">
        <v>5.3626019999999999</v>
      </c>
      <c r="F1276">
        <v>92.950240000000008</v>
      </c>
      <c r="G1276">
        <v>7.881901</v>
      </c>
    </row>
    <row r="1277" spans="1:9" x14ac:dyDescent="0.25">
      <c r="A1277">
        <v>1276</v>
      </c>
      <c r="D1277">
        <v>104.16351</v>
      </c>
      <c r="E1277">
        <v>5.3473449999999998</v>
      </c>
      <c r="F1277">
        <v>92.936785000000015</v>
      </c>
      <c r="G1277">
        <v>7.8686020000000001</v>
      </c>
    </row>
    <row r="1278" spans="1:9" x14ac:dyDescent="0.25">
      <c r="A1278">
        <v>1277</v>
      </c>
      <c r="D1278">
        <v>104.21144500000001</v>
      </c>
      <c r="E1278">
        <v>5.3812600000000002</v>
      </c>
      <c r="F1278">
        <v>92.884419000000008</v>
      </c>
      <c r="G1278">
        <v>7.811852</v>
      </c>
    </row>
    <row r="1279" spans="1:9" x14ac:dyDescent="0.25">
      <c r="A1279">
        <v>1278</v>
      </c>
      <c r="D1279">
        <v>104.19557200000001</v>
      </c>
      <c r="E1279">
        <v>5.3482719999999997</v>
      </c>
    </row>
    <row r="1280" spans="1:9" x14ac:dyDescent="0.25">
      <c r="A1280">
        <v>1279</v>
      </c>
      <c r="D1280">
        <v>104.23495100000001</v>
      </c>
      <c r="E1280">
        <v>5.416722</v>
      </c>
    </row>
    <row r="1281" spans="1:9" x14ac:dyDescent="0.25">
      <c r="A1281">
        <v>1280</v>
      </c>
      <c r="D1281">
        <v>104.188507</v>
      </c>
      <c r="E1281">
        <v>5.3324999999999996</v>
      </c>
    </row>
    <row r="1282" spans="1:9" x14ac:dyDescent="0.25">
      <c r="A1282">
        <v>1281</v>
      </c>
      <c r="B1282">
        <v>113.869438</v>
      </c>
      <c r="C1282">
        <v>7.0003489999999999</v>
      </c>
    </row>
    <row r="1283" spans="1:9" x14ac:dyDescent="0.25">
      <c r="A1283">
        <v>1282</v>
      </c>
      <c r="B1283">
        <v>113.931702</v>
      </c>
      <c r="C1283">
        <v>6.9875150000000001</v>
      </c>
    </row>
    <row r="1284" spans="1:9" x14ac:dyDescent="0.25">
      <c r="A1284">
        <v>1283</v>
      </c>
      <c r="B1284">
        <v>113.911393</v>
      </c>
      <c r="C1284">
        <v>7.015606</v>
      </c>
      <c r="H1284">
        <v>105.634568</v>
      </c>
      <c r="I1284">
        <v>4.7913430000000004</v>
      </c>
    </row>
    <row r="1285" spans="1:9" x14ac:dyDescent="0.25">
      <c r="A1285">
        <v>1284</v>
      </c>
      <c r="B1285">
        <v>113.875004</v>
      </c>
      <c r="C1285">
        <v>6.9893190000000001</v>
      </c>
      <c r="H1285">
        <v>105.663639</v>
      </c>
      <c r="I1285">
        <v>4.743665</v>
      </c>
    </row>
    <row r="1286" spans="1:9" x14ac:dyDescent="0.25">
      <c r="A1286">
        <v>1285</v>
      </c>
      <c r="B1286">
        <v>113.87866600000001</v>
      </c>
      <c r="C1286">
        <v>6.9900929999999999</v>
      </c>
      <c r="H1286">
        <v>105.650341</v>
      </c>
      <c r="I1286">
        <v>4.7703139999999999</v>
      </c>
    </row>
    <row r="1287" spans="1:9" x14ac:dyDescent="0.25">
      <c r="A1287">
        <v>1286</v>
      </c>
      <c r="B1287">
        <v>113.94891800000001</v>
      </c>
      <c r="C1287">
        <v>6.9928759999999999</v>
      </c>
      <c r="H1287">
        <v>105.643174</v>
      </c>
      <c r="I1287">
        <v>4.7871170000000003</v>
      </c>
    </row>
    <row r="1288" spans="1:9" x14ac:dyDescent="0.25">
      <c r="A1288">
        <v>1287</v>
      </c>
      <c r="B1288">
        <v>113.916138</v>
      </c>
      <c r="C1288">
        <v>7.0122049999999998</v>
      </c>
      <c r="H1288">
        <v>105.68255300000001</v>
      </c>
      <c r="I1288">
        <v>4.7899510000000003</v>
      </c>
    </row>
    <row r="1289" spans="1:9" x14ac:dyDescent="0.25">
      <c r="A1289">
        <v>1288</v>
      </c>
      <c r="B1289">
        <v>113.962784</v>
      </c>
      <c r="C1289">
        <v>7.0141629999999999</v>
      </c>
      <c r="H1289">
        <v>105.66399800000001</v>
      </c>
      <c r="I1289">
        <v>4.8062909999999999</v>
      </c>
    </row>
    <row r="1290" spans="1:9" x14ac:dyDescent="0.25">
      <c r="A1290">
        <v>1289</v>
      </c>
      <c r="B1290">
        <v>113.869438</v>
      </c>
      <c r="C1290">
        <v>7.0003489999999999</v>
      </c>
      <c r="F1290">
        <v>112.273854</v>
      </c>
      <c r="G1290">
        <v>7.7347429999999999</v>
      </c>
      <c r="H1290">
        <v>105.63699</v>
      </c>
      <c r="I1290">
        <v>4.8089190000000004</v>
      </c>
    </row>
    <row r="1291" spans="1:9" x14ac:dyDescent="0.25">
      <c r="A1291">
        <v>1290</v>
      </c>
      <c r="F1291">
        <v>112.30302500000001</v>
      </c>
      <c r="G1291">
        <v>7.6732519999999997</v>
      </c>
      <c r="H1291">
        <v>105.60776200000001</v>
      </c>
      <c r="I1291">
        <v>4.8304650000000002</v>
      </c>
    </row>
    <row r="1292" spans="1:9" x14ac:dyDescent="0.25">
      <c r="A1292">
        <v>1291</v>
      </c>
      <c r="F1292">
        <v>112.293442</v>
      </c>
      <c r="G1292">
        <v>7.7290739999999998</v>
      </c>
      <c r="H1292">
        <v>105.58101300000001</v>
      </c>
      <c r="I1292">
        <v>4.853402</v>
      </c>
    </row>
    <row r="1293" spans="1:9" x14ac:dyDescent="0.25">
      <c r="A1293">
        <v>1292</v>
      </c>
      <c r="F1293">
        <v>112.259781</v>
      </c>
      <c r="G1293">
        <v>7.7294859999999996</v>
      </c>
      <c r="H1293">
        <v>105.634568</v>
      </c>
      <c r="I1293">
        <v>4.7913430000000004</v>
      </c>
    </row>
    <row r="1294" spans="1:9" x14ac:dyDescent="0.25">
      <c r="A1294">
        <v>1293</v>
      </c>
      <c r="F1294">
        <v>112.301739</v>
      </c>
      <c r="G1294">
        <v>7.7309289999999997</v>
      </c>
    </row>
    <row r="1295" spans="1:9" x14ac:dyDescent="0.25">
      <c r="A1295">
        <v>1294</v>
      </c>
      <c r="F1295">
        <v>112.293492</v>
      </c>
      <c r="G1295">
        <v>7.754588</v>
      </c>
    </row>
    <row r="1296" spans="1:9" x14ac:dyDescent="0.25">
      <c r="A1296">
        <v>1295</v>
      </c>
      <c r="F1296">
        <v>112.38044400000001</v>
      </c>
      <c r="G1296">
        <v>7.815048</v>
      </c>
    </row>
    <row r="1297" spans="1:9" x14ac:dyDescent="0.25">
      <c r="A1297">
        <v>1296</v>
      </c>
      <c r="F1297">
        <v>112.41487499999999</v>
      </c>
      <c r="G1297">
        <v>7.7628349999999999</v>
      </c>
    </row>
    <row r="1298" spans="1:9" x14ac:dyDescent="0.25">
      <c r="A1298">
        <v>1297</v>
      </c>
      <c r="F1298">
        <v>112.273854</v>
      </c>
      <c r="G1298">
        <v>7.7347429999999999</v>
      </c>
    </row>
    <row r="1299" spans="1:9" x14ac:dyDescent="0.25">
      <c r="A1299">
        <v>1298</v>
      </c>
      <c r="D1299">
        <v>130.22295</v>
      </c>
      <c r="E1299">
        <v>5.9186030000000001</v>
      </c>
    </row>
    <row r="1300" spans="1:9" x14ac:dyDescent="0.25">
      <c r="A1300">
        <v>1299</v>
      </c>
      <c r="D1300">
        <v>130.21965399999999</v>
      </c>
      <c r="E1300">
        <v>5.8592250000000003</v>
      </c>
    </row>
    <row r="1301" spans="1:9" x14ac:dyDescent="0.25">
      <c r="A1301">
        <v>1300</v>
      </c>
      <c r="D1301">
        <v>130.05337600000001</v>
      </c>
      <c r="E1301">
        <v>5.8797899999999998</v>
      </c>
    </row>
    <row r="1302" spans="1:9" x14ac:dyDescent="0.25">
      <c r="A1302">
        <v>1301</v>
      </c>
      <c r="D1302">
        <v>130.21475599999999</v>
      </c>
      <c r="E1302">
        <v>5.9177780000000002</v>
      </c>
    </row>
    <row r="1303" spans="1:9" x14ac:dyDescent="0.25">
      <c r="A1303">
        <v>1302</v>
      </c>
      <c r="D1303">
        <v>130.179913</v>
      </c>
      <c r="E1303">
        <v>5.8734500000000001</v>
      </c>
    </row>
    <row r="1304" spans="1:9" x14ac:dyDescent="0.25">
      <c r="A1304">
        <v>1303</v>
      </c>
      <c r="B1304">
        <v>135.14161000000001</v>
      </c>
      <c r="C1304">
        <v>7.9085489999999998</v>
      </c>
      <c r="D1304">
        <v>130.25887700000001</v>
      </c>
      <c r="E1304">
        <v>5.9090160000000003</v>
      </c>
    </row>
    <row r="1305" spans="1:9" x14ac:dyDescent="0.25">
      <c r="A1305">
        <v>1304</v>
      </c>
      <c r="B1305">
        <v>135.14161000000001</v>
      </c>
      <c r="C1305">
        <v>7.9085489999999998</v>
      </c>
      <c r="D1305">
        <v>130.35439</v>
      </c>
      <c r="E1305">
        <v>5.8728319999999998</v>
      </c>
    </row>
    <row r="1306" spans="1:9" x14ac:dyDescent="0.25">
      <c r="A1306">
        <v>1305</v>
      </c>
      <c r="B1306">
        <v>135.14161000000001</v>
      </c>
      <c r="C1306">
        <v>7.9085489999999998</v>
      </c>
      <c r="D1306">
        <v>130.22295</v>
      </c>
      <c r="E1306">
        <v>5.9186030000000001</v>
      </c>
    </row>
    <row r="1307" spans="1:9" x14ac:dyDescent="0.25">
      <c r="A1307">
        <v>1306</v>
      </c>
      <c r="B1307">
        <v>135.14161000000001</v>
      </c>
      <c r="C1307">
        <v>7.9085489999999998</v>
      </c>
    </row>
    <row r="1308" spans="1:9" x14ac:dyDescent="0.25">
      <c r="A1308">
        <v>1307</v>
      </c>
      <c r="B1308">
        <v>135.14161000000001</v>
      </c>
      <c r="C1308">
        <v>7.9085489999999998</v>
      </c>
    </row>
    <row r="1309" spans="1:9" x14ac:dyDescent="0.25">
      <c r="A1309">
        <v>1308</v>
      </c>
      <c r="B1309">
        <v>135.14161000000001</v>
      </c>
      <c r="C1309">
        <v>7.9085489999999998</v>
      </c>
    </row>
    <row r="1310" spans="1:9" x14ac:dyDescent="0.25">
      <c r="A1310">
        <v>1309</v>
      </c>
      <c r="B1310">
        <v>135.14161000000001</v>
      </c>
      <c r="C1310">
        <v>7.9085489999999998</v>
      </c>
    </row>
    <row r="1311" spans="1:9" x14ac:dyDescent="0.25">
      <c r="A1311">
        <v>1310</v>
      </c>
      <c r="F1311">
        <v>135.62683899999999</v>
      </c>
      <c r="G1311">
        <v>8.8874650000000006</v>
      </c>
      <c r="H1311">
        <v>136.04888199999999</v>
      </c>
      <c r="I1311">
        <v>5.5449109999999999</v>
      </c>
    </row>
    <row r="1312" spans="1:9" x14ac:dyDescent="0.25">
      <c r="A1312">
        <v>1311</v>
      </c>
      <c r="F1312">
        <v>135.62683899999999</v>
      </c>
      <c r="G1312">
        <v>8.8874650000000006</v>
      </c>
      <c r="H1312">
        <v>136.04888199999999</v>
      </c>
      <c r="I1312">
        <v>5.5449109999999999</v>
      </c>
    </row>
    <row r="1313" spans="1:9" x14ac:dyDescent="0.25">
      <c r="A1313">
        <v>1312</v>
      </c>
      <c r="F1313">
        <v>135.62683899999999</v>
      </c>
      <c r="G1313">
        <v>8.8874650000000006</v>
      </c>
      <c r="H1313">
        <v>136.04888199999999</v>
      </c>
      <c r="I1313">
        <v>5.5449109999999999</v>
      </c>
    </row>
    <row r="1314" spans="1:9" x14ac:dyDescent="0.25">
      <c r="A1314">
        <v>1313</v>
      </c>
      <c r="F1314">
        <v>135.62683899999999</v>
      </c>
      <c r="G1314">
        <v>8.8874650000000006</v>
      </c>
      <c r="H1314">
        <v>136.04888199999999</v>
      </c>
      <c r="I1314">
        <v>5.5449109999999999</v>
      </c>
    </row>
    <row r="1315" spans="1:9" x14ac:dyDescent="0.25">
      <c r="A1315">
        <v>1314</v>
      </c>
      <c r="F1315">
        <v>135.62683899999999</v>
      </c>
      <c r="G1315">
        <v>8.8874650000000006</v>
      </c>
      <c r="H1315">
        <v>136.04888199999999</v>
      </c>
      <c r="I1315">
        <v>5.5449109999999999</v>
      </c>
    </row>
    <row r="1316" spans="1:9" x14ac:dyDescent="0.25">
      <c r="A1316">
        <v>1315</v>
      </c>
      <c r="F1316">
        <v>135.62683899999999</v>
      </c>
      <c r="G1316">
        <v>8.8874650000000006</v>
      </c>
      <c r="H1316">
        <v>136.04888199999999</v>
      </c>
      <c r="I1316">
        <v>5.5449109999999999</v>
      </c>
    </row>
    <row r="1317" spans="1:9" x14ac:dyDescent="0.25">
      <c r="A1317">
        <v>1316</v>
      </c>
      <c r="F1317">
        <v>135.62683899999999</v>
      </c>
      <c r="G1317">
        <v>8.8874650000000006</v>
      </c>
      <c r="H1317">
        <v>136.04888199999999</v>
      </c>
      <c r="I1317">
        <v>5.5449109999999999</v>
      </c>
    </row>
    <row r="1318" spans="1:9" x14ac:dyDescent="0.25">
      <c r="A1318">
        <v>1317</v>
      </c>
      <c r="F1318">
        <v>135.62683899999999</v>
      </c>
      <c r="G1318">
        <v>8.8874650000000006</v>
      </c>
      <c r="H1318">
        <v>136.04888199999999</v>
      </c>
      <c r="I1318">
        <v>5.5449109999999999</v>
      </c>
    </row>
    <row r="1319" spans="1:9" x14ac:dyDescent="0.25">
      <c r="A1319">
        <v>1318</v>
      </c>
    </row>
    <row r="1320" spans="1:9" x14ac:dyDescent="0.25">
      <c r="A1320">
        <v>1319</v>
      </c>
    </row>
    <row r="1321" spans="1:9" x14ac:dyDescent="0.25">
      <c r="A1321">
        <v>1320</v>
      </c>
    </row>
    <row r="1322" spans="1:9" x14ac:dyDescent="0.25">
      <c r="A1322">
        <v>1321</v>
      </c>
      <c r="B1322">
        <v>165.190358</v>
      </c>
      <c r="C1322">
        <v>8.0026530000000005</v>
      </c>
    </row>
    <row r="1323" spans="1:9" x14ac:dyDescent="0.25">
      <c r="A1323">
        <v>1322</v>
      </c>
      <c r="B1323">
        <v>165.190358</v>
      </c>
      <c r="C1323">
        <v>8.0026530000000005</v>
      </c>
    </row>
    <row r="1324" spans="1:9" x14ac:dyDescent="0.25">
      <c r="A1324">
        <v>1323</v>
      </c>
      <c r="B1324">
        <v>165.144847</v>
      </c>
      <c r="C1324">
        <v>7.9672960000000002</v>
      </c>
    </row>
    <row r="1325" spans="1:9" x14ac:dyDescent="0.25">
      <c r="A1325">
        <v>1324</v>
      </c>
      <c r="B1325">
        <v>165.19739799999999</v>
      </c>
      <c r="C1325">
        <v>8.0103059999999999</v>
      </c>
      <c r="D1325">
        <v>168.471633</v>
      </c>
      <c r="E1325">
        <v>5.8378569999999996</v>
      </c>
    </row>
    <row r="1326" spans="1:9" x14ac:dyDescent="0.25">
      <c r="A1326">
        <v>1325</v>
      </c>
      <c r="B1326">
        <v>165.186837</v>
      </c>
      <c r="C1326">
        <v>8.0017859999999992</v>
      </c>
      <c r="D1326">
        <v>168.50846999999999</v>
      </c>
      <c r="E1326">
        <v>5.8814799999999998</v>
      </c>
    </row>
    <row r="1327" spans="1:9" x14ac:dyDescent="0.25">
      <c r="A1327">
        <v>1326</v>
      </c>
      <c r="B1327">
        <v>165.184032</v>
      </c>
      <c r="C1327">
        <v>8.0057650000000002</v>
      </c>
      <c r="D1327">
        <v>168.42530699999998</v>
      </c>
      <c r="E1327">
        <v>5.8202550000000004</v>
      </c>
    </row>
    <row r="1328" spans="1:9" x14ac:dyDescent="0.25">
      <c r="A1328">
        <v>1327</v>
      </c>
      <c r="B1328">
        <v>165.17469499999999</v>
      </c>
      <c r="C1328">
        <v>8.0114789999999996</v>
      </c>
      <c r="D1328">
        <v>168.46780699999999</v>
      </c>
      <c r="E1328">
        <v>5.8162250000000002</v>
      </c>
    </row>
    <row r="1329" spans="1:9" x14ac:dyDescent="0.25">
      <c r="A1329">
        <v>1328</v>
      </c>
      <c r="B1329">
        <v>165.190358</v>
      </c>
      <c r="C1329">
        <v>8.0026530000000005</v>
      </c>
      <c r="D1329">
        <v>168.472297</v>
      </c>
      <c r="E1329">
        <v>5.8438270000000001</v>
      </c>
    </row>
    <row r="1330" spans="1:9" x14ac:dyDescent="0.25">
      <c r="A1330">
        <v>1329</v>
      </c>
      <c r="D1330">
        <v>168.62255199999998</v>
      </c>
      <c r="E1330">
        <v>5.8555099999999998</v>
      </c>
    </row>
    <row r="1331" spans="1:9" x14ac:dyDescent="0.25">
      <c r="A1331">
        <v>1330</v>
      </c>
      <c r="D1331">
        <v>168.471633</v>
      </c>
      <c r="E1331">
        <v>5.8378569999999996</v>
      </c>
    </row>
    <row r="1332" spans="1:9" x14ac:dyDescent="0.25">
      <c r="A1332">
        <v>1331</v>
      </c>
      <c r="D1332">
        <v>168.471633</v>
      </c>
      <c r="E1332">
        <v>5.8378569999999996</v>
      </c>
    </row>
    <row r="1333" spans="1:9" x14ac:dyDescent="0.25">
      <c r="A1333">
        <v>1332</v>
      </c>
      <c r="H1333">
        <v>169.75550899999999</v>
      </c>
      <c r="I1333">
        <v>4.9844900000000001</v>
      </c>
    </row>
    <row r="1334" spans="1:9" x14ac:dyDescent="0.25">
      <c r="A1334">
        <v>1333</v>
      </c>
      <c r="F1334">
        <v>171.47127599999999</v>
      </c>
      <c r="G1334">
        <v>9.0079589999999996</v>
      </c>
      <c r="H1334">
        <v>169.75550899999999</v>
      </c>
      <c r="I1334">
        <v>4.9844900000000001</v>
      </c>
    </row>
    <row r="1335" spans="1:9" x14ac:dyDescent="0.25">
      <c r="A1335">
        <v>1334</v>
      </c>
      <c r="F1335">
        <v>171.43010199999998</v>
      </c>
      <c r="G1335">
        <v>8.9976020000000005</v>
      </c>
      <c r="H1335">
        <v>169.75550899999999</v>
      </c>
      <c r="I1335">
        <v>4.9844900000000001</v>
      </c>
    </row>
    <row r="1336" spans="1:9" x14ac:dyDescent="0.25">
      <c r="A1336">
        <v>1335</v>
      </c>
      <c r="F1336">
        <v>171.45464399999997</v>
      </c>
      <c r="G1336">
        <v>8.9818879999999996</v>
      </c>
      <c r="H1336">
        <v>169.75550899999999</v>
      </c>
      <c r="I1336">
        <v>4.9844900000000001</v>
      </c>
    </row>
    <row r="1337" spans="1:9" x14ac:dyDescent="0.25">
      <c r="A1337">
        <v>1336</v>
      </c>
      <c r="F1337">
        <v>171.44811299999998</v>
      </c>
      <c r="G1337">
        <v>9.0313269999999992</v>
      </c>
      <c r="H1337">
        <v>169.75550899999999</v>
      </c>
      <c r="I1337">
        <v>4.9844900000000001</v>
      </c>
    </row>
    <row r="1338" spans="1:9" x14ac:dyDescent="0.25">
      <c r="A1338">
        <v>1337</v>
      </c>
      <c r="F1338">
        <v>171.45387699999998</v>
      </c>
      <c r="G1338">
        <v>9.0449999999999999</v>
      </c>
      <c r="H1338">
        <v>169.75550899999999</v>
      </c>
      <c r="I1338">
        <v>4.9844900000000001</v>
      </c>
    </row>
    <row r="1339" spans="1:9" x14ac:dyDescent="0.25">
      <c r="A1339">
        <v>1338</v>
      </c>
      <c r="F1339">
        <v>171.51255099999997</v>
      </c>
      <c r="G1339">
        <v>9.0691330000000008</v>
      </c>
      <c r="H1339">
        <v>169.75550899999999</v>
      </c>
      <c r="I1339">
        <v>4.9844900000000001</v>
      </c>
    </row>
    <row r="1340" spans="1:9" x14ac:dyDescent="0.25">
      <c r="A1340">
        <v>1339</v>
      </c>
      <c r="F1340">
        <v>171.472756</v>
      </c>
      <c r="G1340">
        <v>9.0922440000000009</v>
      </c>
      <c r="H1340">
        <v>169.75550899999999</v>
      </c>
      <c r="I1340">
        <v>4.9844900000000001</v>
      </c>
    </row>
    <row r="1341" spans="1:9" x14ac:dyDescent="0.25">
      <c r="A1341">
        <v>1340</v>
      </c>
      <c r="F1341">
        <v>171.36423600000001</v>
      </c>
      <c r="G1341">
        <v>9.1064279999999993</v>
      </c>
      <c r="H1341">
        <v>169.75550899999999</v>
      </c>
      <c r="I1341">
        <v>4.9844900000000001</v>
      </c>
    </row>
    <row r="1342" spans="1:9" x14ac:dyDescent="0.25">
      <c r="A1342">
        <v>1341</v>
      </c>
      <c r="F1342">
        <v>171.47127599999999</v>
      </c>
      <c r="G1342">
        <v>9.0079589999999996</v>
      </c>
    </row>
    <row r="1343" spans="1:9" x14ac:dyDescent="0.25">
      <c r="A1343">
        <v>1342</v>
      </c>
      <c r="F1343">
        <v>171.47127599999999</v>
      </c>
      <c r="G1343">
        <v>9.0079589999999996</v>
      </c>
    </row>
    <row r="1344" spans="1:9" x14ac:dyDescent="0.25">
      <c r="A1344">
        <v>1343</v>
      </c>
    </row>
    <row r="1345" spans="1:9" x14ac:dyDescent="0.25">
      <c r="A1345">
        <v>1344</v>
      </c>
    </row>
    <row r="1346" spans="1:9" x14ac:dyDescent="0.25">
      <c r="A1346">
        <v>1345</v>
      </c>
      <c r="B1346">
        <v>193.66607199999999</v>
      </c>
      <c r="C1346">
        <v>7.1554589999999996</v>
      </c>
    </row>
    <row r="1347" spans="1:9" x14ac:dyDescent="0.25">
      <c r="A1347">
        <v>1346</v>
      </c>
      <c r="B1347">
        <v>193.69193899999999</v>
      </c>
      <c r="C1347">
        <v>7.1282139999999998</v>
      </c>
    </row>
    <row r="1348" spans="1:9" x14ac:dyDescent="0.25">
      <c r="A1348">
        <v>1347</v>
      </c>
      <c r="B1348">
        <v>193.65484899999998</v>
      </c>
      <c r="C1348">
        <v>7.1372450000000001</v>
      </c>
    </row>
    <row r="1349" spans="1:9" x14ac:dyDescent="0.25">
      <c r="A1349">
        <v>1348</v>
      </c>
      <c r="B1349">
        <v>193.64306199999999</v>
      </c>
      <c r="C1349">
        <v>7.1240819999999996</v>
      </c>
    </row>
    <row r="1350" spans="1:9" x14ac:dyDescent="0.25">
      <c r="A1350">
        <v>1349</v>
      </c>
      <c r="B1350">
        <v>193.68556100000001</v>
      </c>
      <c r="C1350">
        <v>7.1293870000000004</v>
      </c>
      <c r="D1350">
        <v>197.753928</v>
      </c>
      <c r="E1350">
        <v>4.9592859999999996</v>
      </c>
    </row>
    <row r="1351" spans="1:9" x14ac:dyDescent="0.25">
      <c r="A1351">
        <v>1350</v>
      </c>
      <c r="B1351">
        <v>193.67780599999998</v>
      </c>
      <c r="C1351">
        <v>7.1401019999999997</v>
      </c>
      <c r="D1351">
        <v>197.75091799999998</v>
      </c>
      <c r="E1351">
        <v>5.0236729999999996</v>
      </c>
    </row>
    <row r="1352" spans="1:9" x14ac:dyDescent="0.25">
      <c r="A1352">
        <v>1351</v>
      </c>
      <c r="B1352">
        <v>193.67402899999999</v>
      </c>
      <c r="C1352">
        <v>7.1486739999999998</v>
      </c>
      <c r="D1352">
        <v>197.70857100000001</v>
      </c>
      <c r="E1352">
        <v>4.9784689999999996</v>
      </c>
    </row>
    <row r="1353" spans="1:9" x14ac:dyDescent="0.25">
      <c r="A1353">
        <v>1352</v>
      </c>
      <c r="B1353">
        <v>193.62877599999999</v>
      </c>
      <c r="C1353">
        <v>7.1226529999999997</v>
      </c>
      <c r="D1353">
        <v>197.75510299999999</v>
      </c>
      <c r="E1353">
        <v>4.9533160000000001</v>
      </c>
    </row>
    <row r="1354" spans="1:9" x14ac:dyDescent="0.25">
      <c r="A1354">
        <v>1353</v>
      </c>
      <c r="B1354">
        <v>193.66607199999999</v>
      </c>
      <c r="C1354">
        <v>7.1554589999999996</v>
      </c>
      <c r="D1354">
        <v>197.77525199999999</v>
      </c>
      <c r="E1354">
        <v>4.9538260000000003</v>
      </c>
    </row>
    <row r="1355" spans="1:9" x14ac:dyDescent="0.25">
      <c r="A1355">
        <v>1354</v>
      </c>
      <c r="D1355">
        <v>197.82234899999997</v>
      </c>
      <c r="E1355">
        <v>4.998418</v>
      </c>
    </row>
    <row r="1356" spans="1:9" x14ac:dyDescent="0.25">
      <c r="A1356">
        <v>1355</v>
      </c>
      <c r="D1356">
        <v>197.81255199999998</v>
      </c>
      <c r="E1356">
        <v>4.9528059999999998</v>
      </c>
    </row>
    <row r="1357" spans="1:9" x14ac:dyDescent="0.25">
      <c r="A1357">
        <v>1356</v>
      </c>
      <c r="D1357">
        <v>197.753928</v>
      </c>
      <c r="E1357">
        <v>4.9592859999999996</v>
      </c>
    </row>
    <row r="1358" spans="1:9" x14ac:dyDescent="0.25">
      <c r="A1358">
        <v>1357</v>
      </c>
      <c r="F1358">
        <v>199.96285499999999</v>
      </c>
      <c r="G1358">
        <v>7.5378579999999999</v>
      </c>
      <c r="H1358">
        <v>200.27545799999999</v>
      </c>
      <c r="I1358">
        <v>3.6854079999999998</v>
      </c>
    </row>
    <row r="1359" spans="1:9" x14ac:dyDescent="0.25">
      <c r="A1359">
        <v>1358</v>
      </c>
      <c r="F1359">
        <v>199.954082</v>
      </c>
      <c r="G1359">
        <v>7.5404590000000002</v>
      </c>
      <c r="H1359">
        <v>200.27545799999999</v>
      </c>
      <c r="I1359">
        <v>3.6854079999999998</v>
      </c>
    </row>
    <row r="1360" spans="1:9" x14ac:dyDescent="0.25">
      <c r="A1360">
        <v>1359</v>
      </c>
      <c r="F1360">
        <v>199.923316</v>
      </c>
      <c r="G1360">
        <v>7.529541</v>
      </c>
      <c r="H1360">
        <v>200.27545799999999</v>
      </c>
      <c r="I1360">
        <v>3.6854079999999998</v>
      </c>
    </row>
    <row r="1361" spans="1:9" x14ac:dyDescent="0.25">
      <c r="A1361">
        <v>1360</v>
      </c>
      <c r="F1361">
        <v>199.96785599999998</v>
      </c>
      <c r="G1361">
        <v>7.5188769999999998</v>
      </c>
      <c r="H1361">
        <v>200.27545799999999</v>
      </c>
      <c r="I1361">
        <v>3.6854079999999998</v>
      </c>
    </row>
    <row r="1362" spans="1:9" x14ac:dyDescent="0.25">
      <c r="A1362">
        <v>1361</v>
      </c>
      <c r="F1362">
        <v>199.95382599999999</v>
      </c>
      <c r="G1362">
        <v>7.5612240000000002</v>
      </c>
      <c r="H1362">
        <v>200.27545799999999</v>
      </c>
      <c r="I1362">
        <v>3.6854079999999998</v>
      </c>
    </row>
    <row r="1363" spans="1:9" x14ac:dyDescent="0.25">
      <c r="A1363">
        <v>1362</v>
      </c>
      <c r="F1363">
        <v>199.96188999999998</v>
      </c>
      <c r="G1363">
        <v>7.5804080000000003</v>
      </c>
      <c r="H1363">
        <v>200.27545799999999</v>
      </c>
      <c r="I1363">
        <v>3.6854079999999998</v>
      </c>
    </row>
    <row r="1364" spans="1:9" x14ac:dyDescent="0.25">
      <c r="A1364">
        <v>1363</v>
      </c>
      <c r="F1364">
        <v>199.99606999999997</v>
      </c>
      <c r="G1364">
        <v>7.5854590000000002</v>
      </c>
      <c r="H1364">
        <v>200.27545799999999</v>
      </c>
      <c r="I1364">
        <v>3.6854079999999998</v>
      </c>
    </row>
    <row r="1365" spans="1:9" x14ac:dyDescent="0.25">
      <c r="A1365">
        <v>1364</v>
      </c>
      <c r="F1365">
        <v>200.04688899999999</v>
      </c>
      <c r="G1365">
        <v>7.5704079999999996</v>
      </c>
      <c r="H1365">
        <v>200.27545799999999</v>
      </c>
      <c r="I1365">
        <v>3.6854079999999998</v>
      </c>
    </row>
    <row r="1366" spans="1:9" x14ac:dyDescent="0.25">
      <c r="A1366">
        <v>1365</v>
      </c>
      <c r="F1366">
        <v>199.96285499999999</v>
      </c>
      <c r="G1366">
        <v>7.5378579999999999</v>
      </c>
      <c r="H1366">
        <v>200.27545799999999</v>
      </c>
      <c r="I1366">
        <v>3.6854079999999998</v>
      </c>
    </row>
    <row r="1367" spans="1:9" x14ac:dyDescent="0.25">
      <c r="A1367">
        <v>1366</v>
      </c>
      <c r="H1367">
        <v>200.27545799999999</v>
      </c>
      <c r="I1367">
        <v>3.6854079999999998</v>
      </c>
    </row>
    <row r="1368" spans="1:9" x14ac:dyDescent="0.25">
      <c r="A1368">
        <v>1367</v>
      </c>
      <c r="B1368">
        <v>217.761954</v>
      </c>
      <c r="C1368">
        <v>7.21549</v>
      </c>
    </row>
    <row r="1369" spans="1:9" x14ac:dyDescent="0.25">
      <c r="A1369">
        <v>1368</v>
      </c>
      <c r="B1369">
        <v>217.70685499999999</v>
      </c>
      <c r="C1369">
        <v>7.2357420000000001</v>
      </c>
    </row>
    <row r="1370" spans="1:9" x14ac:dyDescent="0.25">
      <c r="A1370">
        <v>1369</v>
      </c>
      <c r="B1370">
        <v>217.70998599999999</v>
      </c>
      <c r="C1370">
        <v>7.2303889999999997</v>
      </c>
    </row>
    <row r="1371" spans="1:9" x14ac:dyDescent="0.25">
      <c r="A1371">
        <v>1370</v>
      </c>
      <c r="B1371">
        <v>217.71872300000001</v>
      </c>
      <c r="C1371">
        <v>7.2304899999999996</v>
      </c>
    </row>
    <row r="1372" spans="1:9" x14ac:dyDescent="0.25">
      <c r="A1372">
        <v>1371</v>
      </c>
      <c r="B1372">
        <v>217.71018899999999</v>
      </c>
      <c r="C1372">
        <v>7.2317520000000002</v>
      </c>
    </row>
    <row r="1373" spans="1:9" x14ac:dyDescent="0.25">
      <c r="A1373">
        <v>1372</v>
      </c>
      <c r="B1373">
        <v>217.681453</v>
      </c>
      <c r="C1373">
        <v>7.2512460000000001</v>
      </c>
      <c r="D1373">
        <v>221.92022600000001</v>
      </c>
      <c r="E1373">
        <v>5.2374599999999996</v>
      </c>
    </row>
    <row r="1374" spans="1:9" x14ac:dyDescent="0.25">
      <c r="A1374">
        <v>1373</v>
      </c>
      <c r="B1374">
        <v>217.73145</v>
      </c>
      <c r="C1374">
        <v>7.2289240000000001</v>
      </c>
      <c r="D1374">
        <v>221.93290200000001</v>
      </c>
      <c r="E1374">
        <v>5.1762509999999997</v>
      </c>
    </row>
    <row r="1375" spans="1:9" x14ac:dyDescent="0.25">
      <c r="A1375">
        <v>1374</v>
      </c>
      <c r="B1375">
        <v>217.70791600000001</v>
      </c>
      <c r="C1375">
        <v>7.205794</v>
      </c>
      <c r="D1375">
        <v>221.90643900000001</v>
      </c>
      <c r="E1375">
        <v>5.19428</v>
      </c>
    </row>
    <row r="1376" spans="1:9" x14ac:dyDescent="0.25">
      <c r="A1376">
        <v>1375</v>
      </c>
      <c r="B1376">
        <v>217.761954</v>
      </c>
      <c r="C1376">
        <v>7.21549</v>
      </c>
      <c r="D1376">
        <v>221.90805499999999</v>
      </c>
      <c r="E1376">
        <v>5.2110469999999998</v>
      </c>
    </row>
    <row r="1377" spans="1:9" x14ac:dyDescent="0.25">
      <c r="A1377">
        <v>1376</v>
      </c>
      <c r="B1377">
        <v>217.761954</v>
      </c>
      <c r="C1377">
        <v>7.21549</v>
      </c>
      <c r="D1377">
        <v>221.92219499999999</v>
      </c>
      <c r="E1377">
        <v>5.230289</v>
      </c>
    </row>
    <row r="1378" spans="1:9" x14ac:dyDescent="0.25">
      <c r="A1378">
        <v>1377</v>
      </c>
      <c r="D1378">
        <v>221.89936900000001</v>
      </c>
      <c r="E1378">
        <v>5.2181680000000004</v>
      </c>
    </row>
    <row r="1379" spans="1:9" x14ac:dyDescent="0.25">
      <c r="A1379">
        <v>1378</v>
      </c>
      <c r="D1379">
        <v>221.86992499999999</v>
      </c>
      <c r="E1379">
        <v>5.2227639999999997</v>
      </c>
    </row>
    <row r="1380" spans="1:9" x14ac:dyDescent="0.25">
      <c r="A1380">
        <v>1379</v>
      </c>
      <c r="D1380">
        <v>221.92022600000001</v>
      </c>
      <c r="E1380">
        <v>5.2374599999999996</v>
      </c>
    </row>
    <row r="1381" spans="1:9" x14ac:dyDescent="0.25">
      <c r="A1381">
        <v>1380</v>
      </c>
      <c r="D1381">
        <v>221.92022600000001</v>
      </c>
      <c r="E1381">
        <v>5.2374599999999996</v>
      </c>
    </row>
    <row r="1382" spans="1:9" x14ac:dyDescent="0.25">
      <c r="A1382">
        <v>1381</v>
      </c>
      <c r="F1382">
        <v>223.22233199999999</v>
      </c>
      <c r="G1382">
        <v>8.0030260000000002</v>
      </c>
    </row>
    <row r="1383" spans="1:9" x14ac:dyDescent="0.25">
      <c r="A1383">
        <v>1382</v>
      </c>
      <c r="F1383">
        <v>223.17213100000001</v>
      </c>
      <c r="G1383">
        <v>7.9671190000000003</v>
      </c>
      <c r="H1383">
        <v>224.25167199999999</v>
      </c>
      <c r="I1383">
        <v>3.8632879999999998</v>
      </c>
    </row>
    <row r="1384" spans="1:9" x14ac:dyDescent="0.25">
      <c r="A1384">
        <v>1383</v>
      </c>
      <c r="F1384">
        <v>223.201221</v>
      </c>
      <c r="G1384">
        <v>7.9772689999999997</v>
      </c>
      <c r="H1384">
        <v>224.256925</v>
      </c>
      <c r="I1384">
        <v>3.8318750000000001</v>
      </c>
    </row>
    <row r="1385" spans="1:9" x14ac:dyDescent="0.25">
      <c r="A1385">
        <v>1384</v>
      </c>
      <c r="F1385">
        <v>223.158748</v>
      </c>
      <c r="G1385">
        <v>7.9796440000000004</v>
      </c>
      <c r="H1385">
        <v>224.26359099999999</v>
      </c>
      <c r="I1385">
        <v>3.8285930000000001</v>
      </c>
    </row>
    <row r="1386" spans="1:9" x14ac:dyDescent="0.25">
      <c r="A1386">
        <v>1385</v>
      </c>
      <c r="F1386">
        <v>223.15799100000001</v>
      </c>
      <c r="G1386">
        <v>7.9755529999999997</v>
      </c>
      <c r="H1386">
        <v>224.26344</v>
      </c>
      <c r="I1386">
        <v>3.8203610000000001</v>
      </c>
    </row>
    <row r="1387" spans="1:9" x14ac:dyDescent="0.25">
      <c r="A1387">
        <v>1386</v>
      </c>
      <c r="F1387">
        <v>223.160314</v>
      </c>
      <c r="G1387">
        <v>7.9747950000000003</v>
      </c>
      <c r="H1387">
        <v>224.2193</v>
      </c>
      <c r="I1387">
        <v>3.8265720000000001</v>
      </c>
    </row>
    <row r="1388" spans="1:9" x14ac:dyDescent="0.25">
      <c r="A1388">
        <v>1387</v>
      </c>
      <c r="F1388">
        <v>223.11339699999999</v>
      </c>
      <c r="G1388">
        <v>7.9896430000000001</v>
      </c>
      <c r="H1388">
        <v>224.19601900000001</v>
      </c>
      <c r="I1388">
        <v>3.8381379999999998</v>
      </c>
    </row>
    <row r="1389" spans="1:9" x14ac:dyDescent="0.25">
      <c r="A1389">
        <v>1388</v>
      </c>
      <c r="B1389">
        <v>238.40716</v>
      </c>
      <c r="C1389">
        <v>6.5972390000000001</v>
      </c>
      <c r="F1389">
        <v>223.083147</v>
      </c>
      <c r="G1389">
        <v>7.9727750000000004</v>
      </c>
      <c r="H1389">
        <v>224.21197799999999</v>
      </c>
      <c r="I1389">
        <v>3.833037</v>
      </c>
    </row>
    <row r="1390" spans="1:9" x14ac:dyDescent="0.25">
      <c r="A1390">
        <v>1389</v>
      </c>
      <c r="B1390">
        <v>238.445189</v>
      </c>
      <c r="C1390">
        <v>6.5916329999999999</v>
      </c>
      <c r="F1390">
        <v>223.125721</v>
      </c>
      <c r="G1390">
        <v>7.9888349999999999</v>
      </c>
      <c r="H1390">
        <v>224.22525899999999</v>
      </c>
      <c r="I1390">
        <v>3.8157139999999998</v>
      </c>
    </row>
    <row r="1391" spans="1:9" x14ac:dyDescent="0.25">
      <c r="A1391">
        <v>1390</v>
      </c>
      <c r="B1391">
        <v>238.433322</v>
      </c>
      <c r="C1391">
        <v>6.5699680000000003</v>
      </c>
      <c r="F1391">
        <v>223.22233199999999</v>
      </c>
      <c r="G1391">
        <v>8.0030260000000002</v>
      </c>
      <c r="H1391">
        <v>224.21470400000001</v>
      </c>
      <c r="I1391">
        <v>3.8290470000000001</v>
      </c>
    </row>
    <row r="1392" spans="1:9" x14ac:dyDescent="0.25">
      <c r="A1392">
        <v>1391</v>
      </c>
      <c r="B1392">
        <v>238.40377699999999</v>
      </c>
      <c r="C1392">
        <v>6.5977949999999996</v>
      </c>
      <c r="H1392">
        <v>224.25167199999999</v>
      </c>
      <c r="I1392">
        <v>3.8632879999999998</v>
      </c>
    </row>
    <row r="1393" spans="1:9" x14ac:dyDescent="0.25">
      <c r="A1393">
        <v>1392</v>
      </c>
      <c r="B1393">
        <v>238.420142</v>
      </c>
      <c r="C1393">
        <v>6.5986529999999997</v>
      </c>
      <c r="H1393">
        <v>224.25167199999999</v>
      </c>
      <c r="I1393">
        <v>3.8632879999999998</v>
      </c>
    </row>
    <row r="1394" spans="1:9" x14ac:dyDescent="0.25">
      <c r="A1394">
        <v>1393</v>
      </c>
      <c r="B1394">
        <v>238.41539399999999</v>
      </c>
      <c r="C1394">
        <v>6.603148</v>
      </c>
    </row>
    <row r="1395" spans="1:9" x14ac:dyDescent="0.25">
      <c r="A1395">
        <v>1394</v>
      </c>
      <c r="B1395">
        <v>238.42529200000001</v>
      </c>
      <c r="C1395">
        <v>6.6018350000000003</v>
      </c>
    </row>
    <row r="1396" spans="1:9" x14ac:dyDescent="0.25">
      <c r="A1396">
        <v>1395</v>
      </c>
      <c r="B1396">
        <v>238.40696</v>
      </c>
      <c r="C1396">
        <v>6.582846</v>
      </c>
    </row>
    <row r="1397" spans="1:9" x14ac:dyDescent="0.25">
      <c r="A1397">
        <v>1396</v>
      </c>
      <c r="B1397">
        <v>238.401051</v>
      </c>
      <c r="C1397">
        <v>6.6083999999999996</v>
      </c>
      <c r="D1397">
        <v>245.378119</v>
      </c>
      <c r="E1397">
        <v>4.8451069999999996</v>
      </c>
    </row>
    <row r="1398" spans="1:9" x14ac:dyDescent="0.25">
      <c r="A1398">
        <v>1397</v>
      </c>
      <c r="B1398">
        <v>238.42998900000001</v>
      </c>
      <c r="C1398">
        <v>6.611936</v>
      </c>
      <c r="D1398">
        <v>245.42513500000001</v>
      </c>
      <c r="E1398">
        <v>4.8382379999999996</v>
      </c>
    </row>
    <row r="1399" spans="1:9" x14ac:dyDescent="0.25">
      <c r="A1399">
        <v>1398</v>
      </c>
      <c r="B1399">
        <v>238.39504099999999</v>
      </c>
      <c r="C1399">
        <v>6.6102189999999998</v>
      </c>
      <c r="D1399">
        <v>245.408019</v>
      </c>
      <c r="E1399">
        <v>4.8705090000000002</v>
      </c>
    </row>
    <row r="1400" spans="1:9" x14ac:dyDescent="0.25">
      <c r="A1400">
        <v>1399</v>
      </c>
      <c r="B1400">
        <v>238.40716</v>
      </c>
      <c r="C1400">
        <v>6.5972390000000001</v>
      </c>
      <c r="D1400">
        <v>245.39387400000001</v>
      </c>
      <c r="E1400">
        <v>4.8598530000000002</v>
      </c>
    </row>
    <row r="1401" spans="1:9" x14ac:dyDescent="0.25">
      <c r="A1401">
        <v>1400</v>
      </c>
      <c r="D1401">
        <v>245.39231000000001</v>
      </c>
      <c r="E1401">
        <v>4.889246</v>
      </c>
    </row>
    <row r="1402" spans="1:9" x14ac:dyDescent="0.25">
      <c r="A1402">
        <v>1401</v>
      </c>
      <c r="D1402">
        <v>245.379786</v>
      </c>
      <c r="E1402">
        <v>4.8636910000000002</v>
      </c>
    </row>
    <row r="1403" spans="1:9" x14ac:dyDescent="0.25">
      <c r="A1403">
        <v>1402</v>
      </c>
      <c r="D1403">
        <v>245.36029300000001</v>
      </c>
      <c r="E1403">
        <v>4.8585909999999997</v>
      </c>
    </row>
    <row r="1404" spans="1:9" x14ac:dyDescent="0.25">
      <c r="A1404">
        <v>1403</v>
      </c>
      <c r="D1404">
        <v>245.32413399999999</v>
      </c>
      <c r="E1404">
        <v>4.8519740000000002</v>
      </c>
      <c r="F1404">
        <v>242.163993</v>
      </c>
      <c r="G1404">
        <v>8.3160919999999994</v>
      </c>
    </row>
    <row r="1405" spans="1:9" x14ac:dyDescent="0.25">
      <c r="A1405">
        <v>1404</v>
      </c>
      <c r="D1405">
        <v>245.30428599999999</v>
      </c>
      <c r="E1405">
        <v>4.8326330000000004</v>
      </c>
      <c r="F1405">
        <v>242.15580800000001</v>
      </c>
      <c r="G1405">
        <v>8.3083639999999992</v>
      </c>
    </row>
    <row r="1406" spans="1:9" x14ac:dyDescent="0.25">
      <c r="A1406">
        <v>1405</v>
      </c>
      <c r="D1406">
        <v>245.40832</v>
      </c>
      <c r="E1406">
        <v>4.7818259999999997</v>
      </c>
      <c r="F1406">
        <v>242.19974400000001</v>
      </c>
      <c r="G1406">
        <v>8.3104849999999999</v>
      </c>
    </row>
    <row r="1407" spans="1:9" x14ac:dyDescent="0.25">
      <c r="A1407">
        <v>1406</v>
      </c>
      <c r="D1407">
        <v>245.378119</v>
      </c>
      <c r="E1407">
        <v>4.8451069999999996</v>
      </c>
      <c r="F1407">
        <v>242.246915</v>
      </c>
      <c r="G1407">
        <v>8.3062430000000003</v>
      </c>
      <c r="H1407">
        <v>245.13111000000001</v>
      </c>
      <c r="I1407">
        <v>4.2473590000000003</v>
      </c>
    </row>
    <row r="1408" spans="1:9" x14ac:dyDescent="0.25">
      <c r="A1408">
        <v>1407</v>
      </c>
      <c r="D1408">
        <v>245.378119</v>
      </c>
      <c r="E1408">
        <v>4.8451069999999996</v>
      </c>
      <c r="F1408">
        <v>242.25206600000001</v>
      </c>
      <c r="G1408">
        <v>8.3235650000000003</v>
      </c>
      <c r="H1408">
        <v>245.13111000000001</v>
      </c>
      <c r="I1408">
        <v>4.2473590000000003</v>
      </c>
    </row>
    <row r="1409" spans="1:9" x14ac:dyDescent="0.25">
      <c r="A1409">
        <v>1408</v>
      </c>
      <c r="F1409">
        <v>242.22782599999999</v>
      </c>
      <c r="G1409">
        <v>8.3291210000000007</v>
      </c>
      <c r="H1409">
        <v>245.10666499999999</v>
      </c>
      <c r="I1409">
        <v>4.2431169999999998</v>
      </c>
    </row>
    <row r="1410" spans="1:9" x14ac:dyDescent="0.25">
      <c r="A1410">
        <v>1409</v>
      </c>
      <c r="F1410">
        <v>242.20328000000001</v>
      </c>
      <c r="G1410">
        <v>8.3406859999999998</v>
      </c>
      <c r="H1410">
        <v>245.116263</v>
      </c>
      <c r="I1410">
        <v>4.2255929999999999</v>
      </c>
    </row>
    <row r="1411" spans="1:9" x14ac:dyDescent="0.25">
      <c r="A1411">
        <v>1410</v>
      </c>
      <c r="F1411">
        <v>242.23519999999999</v>
      </c>
      <c r="G1411">
        <v>8.3083639999999992</v>
      </c>
      <c r="H1411">
        <v>245.11540500000001</v>
      </c>
      <c r="I1411">
        <v>4.2210470000000004</v>
      </c>
    </row>
    <row r="1412" spans="1:9" x14ac:dyDescent="0.25">
      <c r="A1412">
        <v>1411</v>
      </c>
      <c r="F1412">
        <v>242.27418599999999</v>
      </c>
      <c r="G1412">
        <v>8.252205</v>
      </c>
      <c r="H1412">
        <v>245.092883</v>
      </c>
      <c r="I1412">
        <v>4.2333699999999999</v>
      </c>
    </row>
    <row r="1413" spans="1:9" x14ac:dyDescent="0.25">
      <c r="A1413">
        <v>1412</v>
      </c>
      <c r="B1413">
        <v>259.32422500000001</v>
      </c>
      <c r="C1413">
        <v>6.3702310000000004</v>
      </c>
      <c r="F1413">
        <v>242.280551</v>
      </c>
      <c r="G1413">
        <v>8.277355</v>
      </c>
      <c r="H1413">
        <v>245.089698</v>
      </c>
      <c r="I1413">
        <v>4.2189259999999997</v>
      </c>
    </row>
    <row r="1414" spans="1:9" x14ac:dyDescent="0.25">
      <c r="A1414">
        <v>1413</v>
      </c>
      <c r="B1414">
        <v>259.37548700000002</v>
      </c>
      <c r="C1414">
        <v>6.3688669999999998</v>
      </c>
      <c r="F1414">
        <v>242.322417</v>
      </c>
      <c r="G1414">
        <v>8.2495790000000007</v>
      </c>
      <c r="H1414">
        <v>245.05692199999999</v>
      </c>
      <c r="I1414">
        <v>4.2392789999999998</v>
      </c>
    </row>
    <row r="1415" spans="1:9" x14ac:dyDescent="0.25">
      <c r="A1415">
        <v>1414</v>
      </c>
      <c r="B1415">
        <v>259.41467499999999</v>
      </c>
      <c r="C1415">
        <v>6.3302829999999997</v>
      </c>
      <c r="F1415">
        <v>242.163993</v>
      </c>
      <c r="G1415">
        <v>8.3160919999999994</v>
      </c>
      <c r="H1415">
        <v>245.05884399999999</v>
      </c>
      <c r="I1415">
        <v>4.2419549999999999</v>
      </c>
    </row>
    <row r="1416" spans="1:9" x14ac:dyDescent="0.25">
      <c r="A1416">
        <v>1415</v>
      </c>
      <c r="B1416">
        <v>259.371443</v>
      </c>
      <c r="C1416">
        <v>6.3408889999999998</v>
      </c>
      <c r="H1416">
        <v>245.08086299999999</v>
      </c>
      <c r="I1416">
        <v>4.2346320000000004</v>
      </c>
    </row>
    <row r="1417" spans="1:9" x14ac:dyDescent="0.25">
      <c r="A1417">
        <v>1416</v>
      </c>
      <c r="B1417">
        <v>259.38023199999998</v>
      </c>
      <c r="C1417">
        <v>6.341545</v>
      </c>
      <c r="H1417">
        <v>245.115557</v>
      </c>
      <c r="I1417">
        <v>4.2323599999999999</v>
      </c>
    </row>
    <row r="1418" spans="1:9" x14ac:dyDescent="0.25">
      <c r="A1418">
        <v>1417</v>
      </c>
      <c r="B1418">
        <v>259.35887000000002</v>
      </c>
      <c r="C1418">
        <v>6.3535139999999997</v>
      </c>
      <c r="H1418">
        <v>245.07131799999999</v>
      </c>
      <c r="I1418">
        <v>4.2260470000000003</v>
      </c>
    </row>
    <row r="1419" spans="1:9" x14ac:dyDescent="0.25">
      <c r="A1419">
        <v>1418</v>
      </c>
      <c r="B1419">
        <v>259.36770899999999</v>
      </c>
      <c r="C1419">
        <v>6.3723520000000002</v>
      </c>
      <c r="H1419">
        <v>245.105357</v>
      </c>
      <c r="I1419">
        <v>4.2343299999999999</v>
      </c>
    </row>
    <row r="1420" spans="1:9" x14ac:dyDescent="0.25">
      <c r="A1420">
        <v>1419</v>
      </c>
      <c r="B1420">
        <v>259.40391799999998</v>
      </c>
      <c r="C1420">
        <v>6.3449790000000004</v>
      </c>
      <c r="H1420">
        <v>245.22509600000001</v>
      </c>
      <c r="I1420">
        <v>4.232208</v>
      </c>
    </row>
    <row r="1421" spans="1:9" x14ac:dyDescent="0.25">
      <c r="A1421">
        <v>1420</v>
      </c>
      <c r="B1421">
        <v>259.39588800000001</v>
      </c>
      <c r="C1421">
        <v>6.3585640000000003</v>
      </c>
      <c r="H1421">
        <v>245.13111000000001</v>
      </c>
      <c r="I1421">
        <v>4.2473590000000003</v>
      </c>
    </row>
    <row r="1422" spans="1:9" x14ac:dyDescent="0.25">
      <c r="A1422">
        <v>1421</v>
      </c>
      <c r="B1422">
        <v>259.41932199999997</v>
      </c>
      <c r="C1422">
        <v>6.3788660000000004</v>
      </c>
    </row>
    <row r="1423" spans="1:9" x14ac:dyDescent="0.25">
      <c r="A1423">
        <v>1422</v>
      </c>
      <c r="B1423">
        <v>259.42124000000001</v>
      </c>
      <c r="C1423">
        <v>6.3678569999999999</v>
      </c>
    </row>
    <row r="1424" spans="1:9" x14ac:dyDescent="0.25">
      <c r="A1424">
        <v>1423</v>
      </c>
      <c r="B1424">
        <v>259.398009</v>
      </c>
      <c r="C1424">
        <v>6.3788660000000004</v>
      </c>
      <c r="D1424">
        <v>265.85348399999998</v>
      </c>
      <c r="E1424">
        <v>4.3794740000000001</v>
      </c>
    </row>
    <row r="1425" spans="1:11" x14ac:dyDescent="0.25">
      <c r="A1425">
        <v>1424</v>
      </c>
      <c r="B1425">
        <v>259.40785899999997</v>
      </c>
      <c r="C1425">
        <v>6.3931589999999998</v>
      </c>
      <c r="D1425">
        <v>265.85348399999998</v>
      </c>
      <c r="E1425">
        <v>4.3794740000000001</v>
      </c>
    </row>
    <row r="1426" spans="1:11" x14ac:dyDescent="0.25">
      <c r="A1426">
        <v>1425</v>
      </c>
      <c r="B1426">
        <v>259.408007</v>
      </c>
      <c r="C1426">
        <v>6.4007339999999999</v>
      </c>
      <c r="D1426">
        <v>265.85348399999998</v>
      </c>
      <c r="E1426">
        <v>4.3794740000000001</v>
      </c>
    </row>
    <row r="1427" spans="1:11" x14ac:dyDescent="0.25">
      <c r="A1427">
        <v>1426</v>
      </c>
      <c r="B1427">
        <v>259.32422500000001</v>
      </c>
      <c r="C1427">
        <v>6.3702310000000004</v>
      </c>
      <c r="D1427">
        <v>265.92211800000001</v>
      </c>
      <c r="E1427">
        <v>4.3785639999999999</v>
      </c>
    </row>
    <row r="1428" spans="1:11" x14ac:dyDescent="0.25">
      <c r="A1428">
        <v>1427</v>
      </c>
      <c r="B1428">
        <v>259.32422500000001</v>
      </c>
      <c r="C1428">
        <v>6.3702310000000004</v>
      </c>
      <c r="D1428">
        <v>265.93222300000002</v>
      </c>
      <c r="E1428">
        <v>4.3747259999999999</v>
      </c>
    </row>
    <row r="1429" spans="1:11" x14ac:dyDescent="0.25">
      <c r="A1429">
        <v>1428</v>
      </c>
      <c r="D1429">
        <v>265.92635999999999</v>
      </c>
      <c r="E1429">
        <v>4.3414450000000002</v>
      </c>
      <c r="F1429">
        <v>260.14029599999998</v>
      </c>
      <c r="G1429">
        <v>7.7693510000000003</v>
      </c>
    </row>
    <row r="1430" spans="1:11" x14ac:dyDescent="0.25">
      <c r="A1430">
        <v>1429</v>
      </c>
      <c r="D1430">
        <v>265.85348399999998</v>
      </c>
      <c r="E1430">
        <v>4.3794740000000001</v>
      </c>
      <c r="F1430">
        <v>260.14029599999998</v>
      </c>
      <c r="G1430">
        <v>7.7693510000000003</v>
      </c>
      <c r="J1430">
        <v>235.885321</v>
      </c>
      <c r="K1430">
        <v>13.000297</v>
      </c>
    </row>
    <row r="1431" spans="1:11" x14ac:dyDescent="0.25">
      <c r="A1431">
        <v>1430</v>
      </c>
    </row>
    <row r="1432" spans="1:11" x14ac:dyDescent="0.25">
      <c r="A1432">
        <v>1431</v>
      </c>
    </row>
    <row r="1433" spans="1:11" x14ac:dyDescent="0.25">
      <c r="A1433">
        <v>1432</v>
      </c>
    </row>
    <row r="1434" spans="1:11" x14ac:dyDescent="0.25">
      <c r="A1434">
        <v>1433</v>
      </c>
    </row>
    <row r="1435" spans="1:11" x14ac:dyDescent="0.25">
      <c r="A1435">
        <v>1434</v>
      </c>
    </row>
    <row r="1436" spans="1:11" x14ac:dyDescent="0.25">
      <c r="A1436">
        <v>1435</v>
      </c>
    </row>
    <row r="1437" spans="1:11" x14ac:dyDescent="0.25">
      <c r="A1437">
        <v>1436</v>
      </c>
    </row>
    <row r="1438" spans="1:11" x14ac:dyDescent="0.25">
      <c r="A1438">
        <v>1437</v>
      </c>
    </row>
    <row r="1439" spans="1:11" x14ac:dyDescent="0.25">
      <c r="A1439">
        <v>1438</v>
      </c>
    </row>
    <row r="1440" spans="1:11" x14ac:dyDescent="0.25">
      <c r="A1440">
        <v>1439</v>
      </c>
    </row>
    <row r="1441" spans="1:1" x14ac:dyDescent="0.25">
      <c r="A1441">
        <v>1440</v>
      </c>
    </row>
    <row r="1442" spans="1:1" x14ac:dyDescent="0.25">
      <c r="A1442">
        <v>1441</v>
      </c>
    </row>
    <row r="1443" spans="1:1" x14ac:dyDescent="0.25">
      <c r="A1443">
        <v>1442</v>
      </c>
    </row>
    <row r="1444" spans="1:1" x14ac:dyDescent="0.25">
      <c r="A1444">
        <v>1443</v>
      </c>
    </row>
    <row r="1445" spans="1:1" x14ac:dyDescent="0.25">
      <c r="A1445">
        <v>1444</v>
      </c>
    </row>
    <row r="1446" spans="1:1" x14ac:dyDescent="0.25">
      <c r="A1446">
        <v>1445</v>
      </c>
    </row>
    <row r="1447" spans="1:1" x14ac:dyDescent="0.25">
      <c r="A1447">
        <v>1446</v>
      </c>
    </row>
    <row r="1448" spans="1:1" x14ac:dyDescent="0.25">
      <c r="A1448">
        <v>1447</v>
      </c>
    </row>
    <row r="1449" spans="1:1" x14ac:dyDescent="0.25">
      <c r="A1449">
        <v>1448</v>
      </c>
    </row>
    <row r="1450" spans="1:1" x14ac:dyDescent="0.25">
      <c r="A1450">
        <v>1449</v>
      </c>
    </row>
    <row r="1451" spans="1:1" x14ac:dyDescent="0.25">
      <c r="A1451">
        <v>1450</v>
      </c>
    </row>
    <row r="1452" spans="1:1" x14ac:dyDescent="0.25">
      <c r="A1452">
        <v>1451</v>
      </c>
    </row>
    <row r="1453" spans="1:1" x14ac:dyDescent="0.25">
      <c r="A1453">
        <v>1452</v>
      </c>
    </row>
    <row r="1454" spans="1:1" x14ac:dyDescent="0.25">
      <c r="A1454">
        <v>1453</v>
      </c>
    </row>
    <row r="1455" spans="1:1" x14ac:dyDescent="0.25">
      <c r="A1455">
        <v>1454</v>
      </c>
    </row>
    <row r="1456" spans="1:1" x14ac:dyDescent="0.25">
      <c r="A1456">
        <v>1455</v>
      </c>
    </row>
    <row r="1457" spans="1:11" x14ac:dyDescent="0.25">
      <c r="A1457">
        <v>1456</v>
      </c>
    </row>
    <row r="1458" spans="1:11" x14ac:dyDescent="0.25">
      <c r="A1458">
        <v>1457</v>
      </c>
    </row>
    <row r="1459" spans="1:11" x14ac:dyDescent="0.25">
      <c r="A1459">
        <v>1458</v>
      </c>
    </row>
    <row r="1460" spans="1:11" x14ac:dyDescent="0.25">
      <c r="A1460">
        <v>1459</v>
      </c>
    </row>
    <row r="1461" spans="1:11" x14ac:dyDescent="0.25">
      <c r="A1461">
        <v>1460</v>
      </c>
    </row>
    <row r="1462" spans="1:11" x14ac:dyDescent="0.25">
      <c r="A1462">
        <v>1461</v>
      </c>
    </row>
    <row r="1463" spans="1:11" x14ac:dyDescent="0.25">
      <c r="A1463">
        <v>1462</v>
      </c>
      <c r="J1463">
        <v>39.469124000000008</v>
      </c>
      <c r="K1463">
        <v>13.370577000000001</v>
      </c>
    </row>
    <row r="1464" spans="1:11" x14ac:dyDescent="0.25">
      <c r="A1464">
        <v>1463</v>
      </c>
      <c r="F1464">
        <v>38.907593000000006</v>
      </c>
      <c r="G1464">
        <v>9.1491389999999999</v>
      </c>
    </row>
    <row r="1465" spans="1:11" x14ac:dyDescent="0.25">
      <c r="A1465">
        <v>1464</v>
      </c>
      <c r="D1465">
        <v>49.107350000000011</v>
      </c>
      <c r="E1465">
        <v>6.0483180000000001</v>
      </c>
      <c r="F1465">
        <v>38.930927000000011</v>
      </c>
      <c r="G1465">
        <v>9.1586180000000006</v>
      </c>
    </row>
    <row r="1466" spans="1:11" x14ac:dyDescent="0.25">
      <c r="A1466">
        <v>1465</v>
      </c>
      <c r="D1466">
        <v>49.13818400000001</v>
      </c>
      <c r="E1466">
        <v>6.0682130000000001</v>
      </c>
      <c r="F1466">
        <v>38.917904000000007</v>
      </c>
      <c r="G1466">
        <v>9.1427340000000008</v>
      </c>
    </row>
    <row r="1467" spans="1:11" x14ac:dyDescent="0.25">
      <c r="A1467">
        <v>1466</v>
      </c>
      <c r="D1467">
        <v>49.172451000000009</v>
      </c>
      <c r="E1467">
        <v>6.0063409999999999</v>
      </c>
      <c r="F1467">
        <v>38.907539000000007</v>
      </c>
      <c r="G1467">
        <v>9.1351809999999993</v>
      </c>
    </row>
    <row r="1468" spans="1:11" x14ac:dyDescent="0.25">
      <c r="A1468">
        <v>1467</v>
      </c>
      <c r="D1468">
        <v>49.118393000000012</v>
      </c>
      <c r="E1468">
        <v>6.0088410000000003</v>
      </c>
      <c r="F1468">
        <v>38.90561300000001</v>
      </c>
      <c r="G1468">
        <v>9.1321089999999998</v>
      </c>
    </row>
    <row r="1469" spans="1:11" x14ac:dyDescent="0.25">
      <c r="A1469">
        <v>1468</v>
      </c>
      <c r="D1469">
        <v>49.139328000000006</v>
      </c>
      <c r="E1469">
        <v>6.0240479999999996</v>
      </c>
      <c r="F1469">
        <v>38.89748800000001</v>
      </c>
      <c r="G1469">
        <v>9.154712</v>
      </c>
    </row>
    <row r="1470" spans="1:11" x14ac:dyDescent="0.25">
      <c r="A1470">
        <v>1469</v>
      </c>
      <c r="D1470">
        <v>49.178597000000011</v>
      </c>
      <c r="E1470">
        <v>6.0249860000000002</v>
      </c>
      <c r="F1470">
        <v>38.91561500000001</v>
      </c>
      <c r="G1470">
        <v>9.1453380000000006</v>
      </c>
    </row>
    <row r="1471" spans="1:11" x14ac:dyDescent="0.25">
      <c r="A1471">
        <v>1470</v>
      </c>
      <c r="D1471">
        <v>49.178860000000007</v>
      </c>
      <c r="E1471">
        <v>6.0201950000000002</v>
      </c>
      <c r="F1471">
        <v>38.915352000000006</v>
      </c>
      <c r="G1471">
        <v>9.1533580000000008</v>
      </c>
    </row>
    <row r="1472" spans="1:11" x14ac:dyDescent="0.25">
      <c r="A1472">
        <v>1471</v>
      </c>
      <c r="D1472">
        <v>49.18557400000001</v>
      </c>
      <c r="E1472">
        <v>5.9785820000000003</v>
      </c>
      <c r="F1472">
        <v>38.937592000000009</v>
      </c>
      <c r="G1472">
        <v>9.1875739999999997</v>
      </c>
    </row>
    <row r="1473" spans="1:9" x14ac:dyDescent="0.25">
      <c r="A1473">
        <v>1472</v>
      </c>
      <c r="D1473">
        <v>49.274372000000007</v>
      </c>
      <c r="E1473">
        <v>6.0099869999999997</v>
      </c>
      <c r="F1473">
        <v>38.965767000000007</v>
      </c>
      <c r="G1473">
        <v>9.1578890000000008</v>
      </c>
    </row>
    <row r="1474" spans="1:9" x14ac:dyDescent="0.25">
      <c r="A1474">
        <v>1473</v>
      </c>
      <c r="D1474">
        <v>49.300205000000005</v>
      </c>
      <c r="E1474">
        <v>6.026548</v>
      </c>
      <c r="F1474">
        <v>38.99316000000001</v>
      </c>
      <c r="G1474">
        <v>9.1553889999999996</v>
      </c>
    </row>
    <row r="1475" spans="1:9" x14ac:dyDescent="0.25">
      <c r="A1475">
        <v>1474</v>
      </c>
      <c r="D1475">
        <v>49.107350000000011</v>
      </c>
      <c r="E1475">
        <v>6.0483180000000001</v>
      </c>
      <c r="F1475">
        <v>38.907593000000006</v>
      </c>
      <c r="G1475">
        <v>9.1491389999999999</v>
      </c>
    </row>
    <row r="1476" spans="1:9" x14ac:dyDescent="0.25">
      <c r="A1476">
        <v>1475</v>
      </c>
    </row>
    <row r="1477" spans="1:9" x14ac:dyDescent="0.25">
      <c r="A1477">
        <v>1476</v>
      </c>
    </row>
    <row r="1478" spans="1:9" x14ac:dyDescent="0.25">
      <c r="A1478">
        <v>1477</v>
      </c>
      <c r="H1478">
        <v>50.240311000000005</v>
      </c>
      <c r="I1478">
        <v>5.5356370000000004</v>
      </c>
    </row>
    <row r="1479" spans="1:9" x14ac:dyDescent="0.25">
      <c r="A1479">
        <v>1478</v>
      </c>
      <c r="B1479">
        <v>61.593128000000007</v>
      </c>
      <c r="C1479">
        <v>6.8091619999999997</v>
      </c>
      <c r="H1479">
        <v>50.217083000000009</v>
      </c>
      <c r="I1479">
        <v>5.5761560000000001</v>
      </c>
    </row>
    <row r="1480" spans="1:9" x14ac:dyDescent="0.25">
      <c r="A1480">
        <v>1479</v>
      </c>
      <c r="B1480">
        <v>61.638180000000006</v>
      </c>
      <c r="C1480">
        <v>6.7992150000000002</v>
      </c>
      <c r="H1480">
        <v>50.209164000000008</v>
      </c>
      <c r="I1480">
        <v>5.5935509999999997</v>
      </c>
    </row>
    <row r="1481" spans="1:9" x14ac:dyDescent="0.25">
      <c r="A1481">
        <v>1480</v>
      </c>
      <c r="B1481">
        <v>61.628235000000011</v>
      </c>
      <c r="C1481">
        <v>6.7912980000000003</v>
      </c>
      <c r="H1481">
        <v>50.194061000000005</v>
      </c>
      <c r="I1481">
        <v>5.5902180000000001</v>
      </c>
    </row>
    <row r="1482" spans="1:9" x14ac:dyDescent="0.25">
      <c r="A1482">
        <v>1481</v>
      </c>
      <c r="B1482">
        <v>61.636410000000005</v>
      </c>
      <c r="C1482">
        <v>6.807391</v>
      </c>
      <c r="H1482">
        <v>50.193909000000005</v>
      </c>
      <c r="I1482">
        <v>5.5988629999999997</v>
      </c>
    </row>
    <row r="1483" spans="1:9" x14ac:dyDescent="0.25">
      <c r="A1483">
        <v>1482</v>
      </c>
      <c r="B1483">
        <v>61.591362000000011</v>
      </c>
      <c r="C1483">
        <v>6.8138490000000003</v>
      </c>
      <c r="H1483">
        <v>50.225521000000008</v>
      </c>
      <c r="I1483">
        <v>5.6138620000000001</v>
      </c>
    </row>
    <row r="1484" spans="1:9" x14ac:dyDescent="0.25">
      <c r="A1484">
        <v>1483</v>
      </c>
      <c r="B1484">
        <v>61.609951000000009</v>
      </c>
      <c r="C1484">
        <v>6.804163</v>
      </c>
      <c r="H1484">
        <v>50.204376000000011</v>
      </c>
      <c r="I1484">
        <v>5.6449020000000001</v>
      </c>
    </row>
    <row r="1485" spans="1:9" x14ac:dyDescent="0.25">
      <c r="A1485">
        <v>1484</v>
      </c>
      <c r="B1485">
        <v>61.631516000000005</v>
      </c>
      <c r="C1485">
        <v>6.8228070000000001</v>
      </c>
      <c r="H1485">
        <v>50.21635100000001</v>
      </c>
      <c r="I1485">
        <v>5.6377670000000002</v>
      </c>
    </row>
    <row r="1486" spans="1:9" x14ac:dyDescent="0.25">
      <c r="A1486">
        <v>1485</v>
      </c>
      <c r="B1486">
        <v>61.661980000000007</v>
      </c>
      <c r="C1486">
        <v>6.8478060000000003</v>
      </c>
      <c r="H1486">
        <v>50.353428000000008</v>
      </c>
      <c r="I1486">
        <v>5.5898529999999997</v>
      </c>
    </row>
    <row r="1487" spans="1:9" x14ac:dyDescent="0.25">
      <c r="A1487">
        <v>1486</v>
      </c>
      <c r="B1487">
        <v>61.672241000000007</v>
      </c>
      <c r="C1487">
        <v>6.8341079999999996</v>
      </c>
      <c r="H1487">
        <v>50.240311000000005</v>
      </c>
      <c r="I1487">
        <v>5.5356370000000004</v>
      </c>
    </row>
    <row r="1488" spans="1:9" x14ac:dyDescent="0.25">
      <c r="A1488">
        <v>1487</v>
      </c>
      <c r="B1488">
        <v>61.593128000000007</v>
      </c>
      <c r="C1488">
        <v>6.8091619999999997</v>
      </c>
    </row>
    <row r="1489" spans="1:9" x14ac:dyDescent="0.25">
      <c r="A1489">
        <v>1488</v>
      </c>
      <c r="B1489">
        <v>61.593128000000007</v>
      </c>
      <c r="C1489">
        <v>6.8091619999999997</v>
      </c>
      <c r="D1489">
        <v>70.845124000000013</v>
      </c>
      <c r="E1489">
        <v>5.3323450000000001</v>
      </c>
    </row>
    <row r="1490" spans="1:9" x14ac:dyDescent="0.25">
      <c r="A1490">
        <v>1489</v>
      </c>
      <c r="D1490">
        <v>70.859247000000011</v>
      </c>
      <c r="E1490">
        <v>5.3063159999999998</v>
      </c>
    </row>
    <row r="1491" spans="1:9" x14ac:dyDescent="0.25">
      <c r="A1491">
        <v>1490</v>
      </c>
      <c r="D1491">
        <v>70.821002000000007</v>
      </c>
      <c r="E1491">
        <v>5.3110580000000001</v>
      </c>
    </row>
    <row r="1492" spans="1:9" x14ac:dyDescent="0.25">
      <c r="A1492">
        <v>1491</v>
      </c>
      <c r="D1492">
        <v>70.839506</v>
      </c>
      <c r="E1492">
        <v>5.3216239999999999</v>
      </c>
    </row>
    <row r="1493" spans="1:9" x14ac:dyDescent="0.25">
      <c r="A1493">
        <v>1492</v>
      </c>
      <c r="D1493">
        <v>70.787086000000002</v>
      </c>
      <c r="E1493">
        <v>5.2986360000000001</v>
      </c>
      <c r="F1493">
        <v>65.318500999999998</v>
      </c>
      <c r="G1493">
        <v>7.3994949999999999</v>
      </c>
    </row>
    <row r="1494" spans="1:9" x14ac:dyDescent="0.25">
      <c r="A1494">
        <v>1493</v>
      </c>
      <c r="D1494">
        <v>70.821724000000003</v>
      </c>
      <c r="E1494">
        <v>5.3102330000000002</v>
      </c>
      <c r="F1494">
        <v>65.286110000000008</v>
      </c>
      <c r="G1494">
        <v>7.4161080000000004</v>
      </c>
    </row>
    <row r="1495" spans="1:9" x14ac:dyDescent="0.25">
      <c r="A1495">
        <v>1494</v>
      </c>
      <c r="D1495">
        <v>70.835898</v>
      </c>
      <c r="E1495">
        <v>5.3116250000000003</v>
      </c>
      <c r="F1495">
        <v>65.272518000000005</v>
      </c>
      <c r="G1495">
        <v>7.384182</v>
      </c>
    </row>
    <row r="1496" spans="1:9" x14ac:dyDescent="0.25">
      <c r="A1496">
        <v>1495</v>
      </c>
      <c r="D1496">
        <v>70.916152000000011</v>
      </c>
      <c r="E1496">
        <v>5.2393609999999997</v>
      </c>
      <c r="F1496">
        <v>65.315430000000006</v>
      </c>
      <c r="G1496">
        <v>7.3860060000000001</v>
      </c>
    </row>
    <row r="1497" spans="1:9" x14ac:dyDescent="0.25">
      <c r="A1497">
        <v>1496</v>
      </c>
      <c r="D1497">
        <v>70.845124000000013</v>
      </c>
      <c r="E1497">
        <v>5.3323450000000001</v>
      </c>
      <c r="F1497">
        <v>65.296108000000004</v>
      </c>
      <c r="G1497">
        <v>7.3755369999999996</v>
      </c>
    </row>
    <row r="1498" spans="1:9" x14ac:dyDescent="0.25">
      <c r="A1498">
        <v>1497</v>
      </c>
      <c r="F1498">
        <v>65.288657999999998</v>
      </c>
      <c r="G1498">
        <v>7.3655379999999999</v>
      </c>
    </row>
    <row r="1499" spans="1:9" x14ac:dyDescent="0.25">
      <c r="A1499">
        <v>1498</v>
      </c>
      <c r="F1499">
        <v>65.315170000000009</v>
      </c>
      <c r="G1499">
        <v>7.3682460000000001</v>
      </c>
      <c r="H1499">
        <v>71.220001000000011</v>
      </c>
      <c r="I1499">
        <v>4.6525879999999997</v>
      </c>
    </row>
    <row r="1500" spans="1:9" x14ac:dyDescent="0.25">
      <c r="A1500">
        <v>1499</v>
      </c>
      <c r="F1500">
        <v>65.333866</v>
      </c>
      <c r="G1500">
        <v>7.3758499999999998</v>
      </c>
      <c r="H1500">
        <v>71.226547000000011</v>
      </c>
      <c r="I1500">
        <v>4.633413</v>
      </c>
    </row>
    <row r="1501" spans="1:9" x14ac:dyDescent="0.25">
      <c r="A1501">
        <v>1500</v>
      </c>
      <c r="F1501">
        <v>65.33672700000001</v>
      </c>
      <c r="G1501">
        <v>7.3825690000000002</v>
      </c>
      <c r="H1501">
        <v>71.254948000000013</v>
      </c>
      <c r="I1501">
        <v>4.6082090000000004</v>
      </c>
    </row>
    <row r="1502" spans="1:9" x14ac:dyDescent="0.25">
      <c r="A1502">
        <v>1501</v>
      </c>
      <c r="F1502">
        <v>65.318500999999998</v>
      </c>
      <c r="G1502">
        <v>7.3994949999999999</v>
      </c>
      <c r="H1502">
        <v>71.241444000000001</v>
      </c>
      <c r="I1502">
        <v>4.6034670000000002</v>
      </c>
    </row>
    <row r="1503" spans="1:9" x14ac:dyDescent="0.25">
      <c r="A1503">
        <v>1502</v>
      </c>
      <c r="B1503">
        <v>82.189935000000006</v>
      </c>
      <c r="C1503">
        <v>7.0580270000000001</v>
      </c>
      <c r="F1503">
        <v>65.279232000000007</v>
      </c>
      <c r="G1503">
        <v>7.3985050000000001</v>
      </c>
      <c r="H1503">
        <v>71.310976000000011</v>
      </c>
      <c r="I1503">
        <v>4.542027</v>
      </c>
    </row>
    <row r="1504" spans="1:9" x14ac:dyDescent="0.25">
      <c r="A1504">
        <v>1503</v>
      </c>
      <c r="B1504">
        <v>82.189935000000006</v>
      </c>
      <c r="C1504">
        <v>7.0580270000000001</v>
      </c>
      <c r="H1504">
        <v>71.267628000000002</v>
      </c>
      <c r="I1504">
        <v>4.5196569999999996</v>
      </c>
    </row>
    <row r="1505" spans="1:9" x14ac:dyDescent="0.25">
      <c r="A1505">
        <v>1504</v>
      </c>
      <c r="B1505">
        <v>82.132309000000006</v>
      </c>
      <c r="C1505">
        <v>7.0085449999999998</v>
      </c>
      <c r="H1505">
        <v>71.244588000000007</v>
      </c>
      <c r="I1505">
        <v>4.5278520000000002</v>
      </c>
    </row>
    <row r="1506" spans="1:9" x14ac:dyDescent="0.25">
      <c r="A1506">
        <v>1505</v>
      </c>
      <c r="B1506">
        <v>82.133288000000007</v>
      </c>
      <c r="C1506">
        <v>7.0065860000000004</v>
      </c>
      <c r="H1506">
        <v>71.223146000000014</v>
      </c>
      <c r="I1506">
        <v>4.5187290000000004</v>
      </c>
    </row>
    <row r="1507" spans="1:9" x14ac:dyDescent="0.25">
      <c r="A1507">
        <v>1506</v>
      </c>
      <c r="B1507">
        <v>82.137101000000001</v>
      </c>
      <c r="C1507">
        <v>7.0084929999999996</v>
      </c>
      <c r="H1507">
        <v>71.253505000000004</v>
      </c>
      <c r="I1507">
        <v>4.681864</v>
      </c>
    </row>
    <row r="1508" spans="1:9" x14ac:dyDescent="0.25">
      <c r="A1508">
        <v>1507</v>
      </c>
      <c r="B1508">
        <v>82.142772000000008</v>
      </c>
      <c r="C1508">
        <v>7.0232859999999997</v>
      </c>
    </row>
    <row r="1509" spans="1:9" x14ac:dyDescent="0.25">
      <c r="A1509">
        <v>1508</v>
      </c>
      <c r="B1509">
        <v>82.116382000000002</v>
      </c>
      <c r="C1509">
        <v>7.0251939999999999</v>
      </c>
    </row>
    <row r="1510" spans="1:9" x14ac:dyDescent="0.25">
      <c r="A1510">
        <v>1509</v>
      </c>
      <c r="B1510">
        <v>82.128855000000001</v>
      </c>
      <c r="C1510">
        <v>7.0018440000000002</v>
      </c>
      <c r="D1510">
        <v>87.017514000000006</v>
      </c>
      <c r="E1510">
        <v>5.0876679999999999</v>
      </c>
    </row>
    <row r="1511" spans="1:9" x14ac:dyDescent="0.25">
      <c r="A1511">
        <v>1510</v>
      </c>
      <c r="B1511">
        <v>82.164111000000005</v>
      </c>
      <c r="C1511">
        <v>7.0030299999999999</v>
      </c>
      <c r="D1511">
        <v>87.067562000000009</v>
      </c>
      <c r="E1511">
        <v>5.0640609999999997</v>
      </c>
    </row>
    <row r="1512" spans="1:9" x14ac:dyDescent="0.25">
      <c r="A1512">
        <v>1511</v>
      </c>
      <c r="B1512">
        <v>82.176533000000006</v>
      </c>
      <c r="C1512">
        <v>6.9918959999999997</v>
      </c>
      <c r="D1512">
        <v>87.056481000000005</v>
      </c>
      <c r="E1512">
        <v>5.0674630000000001</v>
      </c>
    </row>
    <row r="1513" spans="1:9" x14ac:dyDescent="0.25">
      <c r="A1513">
        <v>1512</v>
      </c>
      <c r="B1513">
        <v>82.189935000000006</v>
      </c>
      <c r="C1513">
        <v>7.0580270000000001</v>
      </c>
      <c r="D1513">
        <v>87.023184000000015</v>
      </c>
      <c r="E1513">
        <v>5.0581329999999998</v>
      </c>
    </row>
    <row r="1514" spans="1:9" x14ac:dyDescent="0.25">
      <c r="A1514">
        <v>1513</v>
      </c>
      <c r="B1514">
        <v>82.189935000000006</v>
      </c>
      <c r="C1514">
        <v>7.0580270000000001</v>
      </c>
      <c r="D1514">
        <v>87.028904000000011</v>
      </c>
      <c r="E1514">
        <v>5.0575659999999996</v>
      </c>
    </row>
    <row r="1515" spans="1:9" x14ac:dyDescent="0.25">
      <c r="A1515">
        <v>1514</v>
      </c>
      <c r="D1515">
        <v>87.019987000000015</v>
      </c>
      <c r="E1515">
        <v>5.061947</v>
      </c>
    </row>
    <row r="1516" spans="1:9" x14ac:dyDescent="0.25">
      <c r="A1516">
        <v>1515</v>
      </c>
      <c r="D1516">
        <v>87.004113000000004</v>
      </c>
      <c r="E1516">
        <v>5.0453510000000001</v>
      </c>
    </row>
    <row r="1517" spans="1:9" x14ac:dyDescent="0.25">
      <c r="A1517">
        <v>1516</v>
      </c>
      <c r="D1517">
        <v>87.01777100000001</v>
      </c>
      <c r="E1517">
        <v>5.0996259999999998</v>
      </c>
    </row>
    <row r="1518" spans="1:9" x14ac:dyDescent="0.25">
      <c r="A1518">
        <v>1517</v>
      </c>
      <c r="D1518">
        <v>87.065861000000012</v>
      </c>
      <c r="E1518">
        <v>5.0261760000000004</v>
      </c>
    </row>
    <row r="1519" spans="1:9" x14ac:dyDescent="0.25">
      <c r="A1519">
        <v>1518</v>
      </c>
      <c r="D1519">
        <v>87.017514000000006</v>
      </c>
      <c r="E1519">
        <v>5.0876679999999999</v>
      </c>
      <c r="F1519">
        <v>88.067664000000008</v>
      </c>
      <c r="G1519">
        <v>7.9918940000000003</v>
      </c>
    </row>
    <row r="1520" spans="1:9" x14ac:dyDescent="0.25">
      <c r="A1520">
        <v>1519</v>
      </c>
      <c r="F1520">
        <v>88.051583000000008</v>
      </c>
      <c r="G1520">
        <v>8.0035950000000007</v>
      </c>
    </row>
    <row r="1521" spans="1:9" x14ac:dyDescent="0.25">
      <c r="A1521">
        <v>1520</v>
      </c>
      <c r="F1521">
        <v>88.038697000000013</v>
      </c>
      <c r="G1521">
        <v>8.017099</v>
      </c>
      <c r="H1521">
        <v>89.282650000000004</v>
      </c>
      <c r="I1521">
        <v>3.9995810000000001</v>
      </c>
    </row>
    <row r="1522" spans="1:9" x14ac:dyDescent="0.25">
      <c r="A1522">
        <v>1521</v>
      </c>
      <c r="F1522">
        <v>88.010397000000012</v>
      </c>
      <c r="G1522">
        <v>8.0114809999999999</v>
      </c>
      <c r="H1522">
        <v>89.260847000000012</v>
      </c>
      <c r="I1522">
        <v>4.009684</v>
      </c>
    </row>
    <row r="1523" spans="1:9" x14ac:dyDescent="0.25">
      <c r="A1523">
        <v>1522</v>
      </c>
      <c r="F1523">
        <v>87.988699000000011</v>
      </c>
      <c r="G1523">
        <v>8.045242</v>
      </c>
      <c r="H1523">
        <v>89.256726000000015</v>
      </c>
      <c r="I1523">
        <v>4.0232400000000004</v>
      </c>
    </row>
    <row r="1524" spans="1:9" x14ac:dyDescent="0.25">
      <c r="A1524">
        <v>1523</v>
      </c>
      <c r="F1524">
        <v>88.038542000000007</v>
      </c>
      <c r="G1524">
        <v>8.0399849999999997</v>
      </c>
      <c r="H1524">
        <v>89.234148000000005</v>
      </c>
      <c r="I1524">
        <v>4.0245290000000002</v>
      </c>
    </row>
    <row r="1525" spans="1:9" x14ac:dyDescent="0.25">
      <c r="A1525">
        <v>1524</v>
      </c>
      <c r="F1525">
        <v>88.01096600000001</v>
      </c>
      <c r="G1525">
        <v>8.034573</v>
      </c>
      <c r="H1525">
        <v>89.224253000000004</v>
      </c>
      <c r="I1525">
        <v>4.0312289999999997</v>
      </c>
    </row>
    <row r="1526" spans="1:9" x14ac:dyDescent="0.25">
      <c r="A1526">
        <v>1525</v>
      </c>
      <c r="F1526">
        <v>87.916022000000012</v>
      </c>
      <c r="G1526">
        <v>8.0711689999999994</v>
      </c>
      <c r="H1526">
        <v>89.225695000000002</v>
      </c>
      <c r="I1526">
        <v>4.0283939999999996</v>
      </c>
    </row>
    <row r="1527" spans="1:9" x14ac:dyDescent="0.25">
      <c r="A1527">
        <v>1526</v>
      </c>
      <c r="F1527">
        <v>87.943030000000007</v>
      </c>
      <c r="G1527">
        <v>8.0469939999999998</v>
      </c>
      <c r="H1527">
        <v>89.215128000000007</v>
      </c>
      <c r="I1527">
        <v>4.0222610000000003</v>
      </c>
    </row>
    <row r="1528" spans="1:9" x14ac:dyDescent="0.25">
      <c r="A1528">
        <v>1527</v>
      </c>
      <c r="B1528">
        <v>103.65003200000001</v>
      </c>
      <c r="C1528">
        <v>7.5923280000000002</v>
      </c>
      <c r="F1528">
        <v>87.98179300000001</v>
      </c>
      <c r="G1528">
        <v>8.0377679999999998</v>
      </c>
      <c r="H1528">
        <v>89.256312000000008</v>
      </c>
      <c r="I1528">
        <v>4.0025709999999997</v>
      </c>
    </row>
    <row r="1529" spans="1:9" x14ac:dyDescent="0.25">
      <c r="A1529">
        <v>1528</v>
      </c>
      <c r="B1529">
        <v>103.69962000000001</v>
      </c>
      <c r="C1529">
        <v>7.5266099999999998</v>
      </c>
      <c r="F1529">
        <v>88.067664000000008</v>
      </c>
      <c r="G1529">
        <v>7.9918940000000003</v>
      </c>
      <c r="H1529">
        <v>89.257393000000008</v>
      </c>
      <c r="I1529">
        <v>3.9855610000000001</v>
      </c>
    </row>
    <row r="1530" spans="1:9" x14ac:dyDescent="0.25">
      <c r="A1530">
        <v>1529</v>
      </c>
      <c r="B1530">
        <v>103.68075200000001</v>
      </c>
      <c r="C1530">
        <v>7.5344439999999997</v>
      </c>
      <c r="H1530">
        <v>89.293526000000014</v>
      </c>
      <c r="I1530">
        <v>3.9913850000000002</v>
      </c>
    </row>
    <row r="1531" spans="1:9" x14ac:dyDescent="0.25">
      <c r="A1531">
        <v>1530</v>
      </c>
      <c r="B1531">
        <v>103.71157500000001</v>
      </c>
      <c r="C1531">
        <v>7.5531030000000001</v>
      </c>
      <c r="H1531">
        <v>89.282650000000004</v>
      </c>
      <c r="I1531">
        <v>3.9995810000000001</v>
      </c>
    </row>
    <row r="1532" spans="1:9" x14ac:dyDescent="0.25">
      <c r="A1532">
        <v>1531</v>
      </c>
      <c r="B1532">
        <v>103.709</v>
      </c>
      <c r="C1532">
        <v>7.5648559999999998</v>
      </c>
    </row>
    <row r="1533" spans="1:9" x14ac:dyDescent="0.25">
      <c r="A1533">
        <v>1532</v>
      </c>
      <c r="B1533">
        <v>103.68085500000001</v>
      </c>
      <c r="C1533">
        <v>7.5699069999999997</v>
      </c>
    </row>
    <row r="1534" spans="1:9" x14ac:dyDescent="0.25">
      <c r="A1534">
        <v>1533</v>
      </c>
      <c r="B1534">
        <v>103.67405000000001</v>
      </c>
      <c r="C1534">
        <v>7.5782569999999998</v>
      </c>
    </row>
    <row r="1535" spans="1:9" x14ac:dyDescent="0.25">
      <c r="A1535">
        <v>1534</v>
      </c>
      <c r="B1535">
        <v>103.67755500000001</v>
      </c>
      <c r="C1535">
        <v>7.5572270000000001</v>
      </c>
      <c r="D1535">
        <v>110.016552</v>
      </c>
      <c r="E1535">
        <v>5.9053040000000001</v>
      </c>
    </row>
    <row r="1536" spans="1:9" x14ac:dyDescent="0.25">
      <c r="A1536">
        <v>1535</v>
      </c>
      <c r="B1536">
        <v>103.68734800000001</v>
      </c>
      <c r="C1536">
        <v>7.5572790000000003</v>
      </c>
      <c r="D1536">
        <v>110.03551899999999</v>
      </c>
      <c r="E1536">
        <v>5.883502</v>
      </c>
    </row>
    <row r="1537" spans="1:9" x14ac:dyDescent="0.25">
      <c r="A1537">
        <v>1536</v>
      </c>
      <c r="B1537">
        <v>103.71822400000001</v>
      </c>
      <c r="C1537">
        <v>7.5720720000000004</v>
      </c>
      <c r="D1537">
        <v>110.01273399999999</v>
      </c>
      <c r="E1537">
        <v>5.837834</v>
      </c>
    </row>
    <row r="1538" spans="1:9" x14ac:dyDescent="0.25">
      <c r="A1538">
        <v>1537</v>
      </c>
      <c r="B1538">
        <v>103.65003200000001</v>
      </c>
      <c r="C1538">
        <v>7.5923280000000002</v>
      </c>
      <c r="D1538">
        <v>109.96645000000001</v>
      </c>
      <c r="E1538">
        <v>5.841494</v>
      </c>
    </row>
    <row r="1539" spans="1:9" x14ac:dyDescent="0.25">
      <c r="A1539">
        <v>1538</v>
      </c>
      <c r="D1539">
        <v>109.97371699999999</v>
      </c>
      <c r="E1539">
        <v>5.8915940000000004</v>
      </c>
    </row>
    <row r="1540" spans="1:9" x14ac:dyDescent="0.25">
      <c r="A1540">
        <v>1539</v>
      </c>
      <c r="D1540">
        <v>109.99072700000001</v>
      </c>
      <c r="E1540">
        <v>5.8390709999999997</v>
      </c>
    </row>
    <row r="1541" spans="1:9" x14ac:dyDescent="0.25">
      <c r="A1541">
        <v>1540</v>
      </c>
      <c r="D1541">
        <v>109.92547300000001</v>
      </c>
      <c r="E1541">
        <v>5.809742</v>
      </c>
    </row>
    <row r="1542" spans="1:9" x14ac:dyDescent="0.25">
      <c r="A1542">
        <v>1541</v>
      </c>
      <c r="D1542">
        <v>109.762337</v>
      </c>
      <c r="E1542">
        <v>5.7624769999999996</v>
      </c>
      <c r="F1542">
        <v>109.26097100000001</v>
      </c>
      <c r="G1542">
        <v>9.1319890000000008</v>
      </c>
    </row>
    <row r="1543" spans="1:9" x14ac:dyDescent="0.25">
      <c r="A1543">
        <v>1542</v>
      </c>
      <c r="D1543">
        <v>109.88635300000001</v>
      </c>
      <c r="E1543">
        <v>5.691192</v>
      </c>
      <c r="F1543">
        <v>109.22850099999999</v>
      </c>
      <c r="G1543">
        <v>9.1340500000000002</v>
      </c>
    </row>
    <row r="1544" spans="1:9" x14ac:dyDescent="0.25">
      <c r="A1544">
        <v>1543</v>
      </c>
      <c r="D1544">
        <v>110.016552</v>
      </c>
      <c r="E1544">
        <v>5.9053040000000001</v>
      </c>
      <c r="F1544">
        <v>109.222161</v>
      </c>
      <c r="G1544">
        <v>9.1670390000000008</v>
      </c>
    </row>
    <row r="1545" spans="1:9" x14ac:dyDescent="0.25">
      <c r="A1545">
        <v>1544</v>
      </c>
      <c r="F1545">
        <v>109.21849900000001</v>
      </c>
      <c r="G1545">
        <v>9.1654409999999995</v>
      </c>
      <c r="H1545">
        <v>110.740689</v>
      </c>
      <c r="I1545">
        <v>4.826651</v>
      </c>
    </row>
    <row r="1546" spans="1:9" x14ac:dyDescent="0.25">
      <c r="A1546">
        <v>1545</v>
      </c>
      <c r="F1546">
        <v>109.24422100000001</v>
      </c>
      <c r="G1546">
        <v>9.1239480000000004</v>
      </c>
      <c r="H1546">
        <v>110.81176400000001</v>
      </c>
      <c r="I1546">
        <v>4.7583039999999999</v>
      </c>
    </row>
    <row r="1547" spans="1:9" x14ac:dyDescent="0.25">
      <c r="A1547">
        <v>1546</v>
      </c>
      <c r="F1547">
        <v>109.259117</v>
      </c>
      <c r="G1547">
        <v>9.1560590000000008</v>
      </c>
      <c r="H1547">
        <v>110.84088500000001</v>
      </c>
      <c r="I1547">
        <v>4.7263460000000004</v>
      </c>
    </row>
    <row r="1548" spans="1:9" x14ac:dyDescent="0.25">
      <c r="A1548">
        <v>1547</v>
      </c>
      <c r="F1548">
        <v>109.256485</v>
      </c>
      <c r="G1548">
        <v>9.1623479999999997</v>
      </c>
      <c r="H1548">
        <v>110.83923799999999</v>
      </c>
      <c r="I1548">
        <v>4.7188220000000003</v>
      </c>
    </row>
    <row r="1549" spans="1:9" x14ac:dyDescent="0.25">
      <c r="A1549">
        <v>1548</v>
      </c>
      <c r="F1549">
        <v>109.292981</v>
      </c>
      <c r="G1549">
        <v>9.1460080000000001</v>
      </c>
      <c r="H1549">
        <v>110.82573400000001</v>
      </c>
      <c r="I1549">
        <v>4.7193880000000004</v>
      </c>
    </row>
    <row r="1550" spans="1:9" x14ac:dyDescent="0.25">
      <c r="A1550">
        <v>1549</v>
      </c>
      <c r="F1550">
        <v>109.31040200000001</v>
      </c>
      <c r="G1550">
        <v>9.1481220000000008</v>
      </c>
      <c r="H1550">
        <v>110.805119</v>
      </c>
      <c r="I1550">
        <v>4.7215530000000001</v>
      </c>
    </row>
    <row r="1551" spans="1:9" x14ac:dyDescent="0.25">
      <c r="A1551">
        <v>1550</v>
      </c>
      <c r="F1551">
        <v>109.30648500000001</v>
      </c>
      <c r="G1551">
        <v>9.1148760000000006</v>
      </c>
      <c r="H1551">
        <v>110.79223300000001</v>
      </c>
      <c r="I1551">
        <v>4.7279960000000001</v>
      </c>
    </row>
    <row r="1552" spans="1:9" x14ac:dyDescent="0.25">
      <c r="A1552">
        <v>1551</v>
      </c>
      <c r="F1552">
        <v>109.243599</v>
      </c>
      <c r="G1552">
        <v>9.1365239999999996</v>
      </c>
      <c r="H1552">
        <v>110.800167</v>
      </c>
      <c r="I1552">
        <v>4.7365009999999996</v>
      </c>
    </row>
    <row r="1553" spans="1:9" x14ac:dyDescent="0.25">
      <c r="A1553">
        <v>1552</v>
      </c>
      <c r="F1553">
        <v>109.25164100000001</v>
      </c>
      <c r="G1553">
        <v>9.1412669999999991</v>
      </c>
      <c r="H1553">
        <v>110.79702399999999</v>
      </c>
      <c r="I1553">
        <v>4.7445930000000001</v>
      </c>
    </row>
    <row r="1554" spans="1:9" x14ac:dyDescent="0.25">
      <c r="A1554">
        <v>1553</v>
      </c>
      <c r="B1554">
        <v>125.63185200000001</v>
      </c>
      <c r="C1554">
        <v>7.7276819999999997</v>
      </c>
      <c r="F1554">
        <v>109.26097100000001</v>
      </c>
      <c r="G1554">
        <v>9.1319890000000008</v>
      </c>
      <c r="H1554">
        <v>110.832329</v>
      </c>
      <c r="I1554">
        <v>4.7171719999999997</v>
      </c>
    </row>
    <row r="1555" spans="1:9" x14ac:dyDescent="0.25">
      <c r="A1555">
        <v>1554</v>
      </c>
      <c r="B1555">
        <v>125.62556499999999</v>
      </c>
      <c r="C1555">
        <v>7.7239699999999996</v>
      </c>
      <c r="H1555">
        <v>110.894131</v>
      </c>
      <c r="I1555">
        <v>4.661556</v>
      </c>
    </row>
    <row r="1556" spans="1:9" x14ac:dyDescent="0.25">
      <c r="A1556">
        <v>1555</v>
      </c>
      <c r="B1556">
        <v>125.64082400000001</v>
      </c>
      <c r="C1556">
        <v>7.7307740000000003</v>
      </c>
      <c r="H1556">
        <v>110.718727</v>
      </c>
      <c r="I1556">
        <v>4.8237120000000004</v>
      </c>
    </row>
    <row r="1557" spans="1:9" x14ac:dyDescent="0.25">
      <c r="A1557">
        <v>1556</v>
      </c>
      <c r="B1557">
        <v>125.628815</v>
      </c>
      <c r="C1557">
        <v>7.7316000000000003</v>
      </c>
    </row>
    <row r="1558" spans="1:9" x14ac:dyDescent="0.25">
      <c r="A1558">
        <v>1557</v>
      </c>
      <c r="B1558">
        <v>125.614228</v>
      </c>
      <c r="C1558">
        <v>7.7273209999999999</v>
      </c>
    </row>
    <row r="1559" spans="1:9" x14ac:dyDescent="0.25">
      <c r="A1559">
        <v>1558</v>
      </c>
      <c r="B1559">
        <v>125.60334800000001</v>
      </c>
      <c r="C1559">
        <v>7.7037139999999997</v>
      </c>
    </row>
    <row r="1560" spans="1:9" x14ac:dyDescent="0.25">
      <c r="A1560">
        <v>1559</v>
      </c>
      <c r="B1560">
        <v>125.644688</v>
      </c>
      <c r="C1560">
        <v>7.712631</v>
      </c>
      <c r="D1560">
        <v>129.604534</v>
      </c>
      <c r="E1560">
        <v>5.2742550000000001</v>
      </c>
    </row>
    <row r="1561" spans="1:9" x14ac:dyDescent="0.25">
      <c r="A1561">
        <v>1560</v>
      </c>
      <c r="B1561">
        <v>125.66628700000001</v>
      </c>
      <c r="C1561">
        <v>7.7275790000000004</v>
      </c>
      <c r="D1561">
        <v>129.604534</v>
      </c>
      <c r="E1561">
        <v>5.2742550000000001</v>
      </c>
    </row>
    <row r="1562" spans="1:9" x14ac:dyDescent="0.25">
      <c r="A1562">
        <v>1561</v>
      </c>
      <c r="B1562">
        <v>125.664017</v>
      </c>
      <c r="C1562">
        <v>7.6873230000000001</v>
      </c>
      <c r="D1562">
        <v>129.604534</v>
      </c>
      <c r="E1562">
        <v>5.2742550000000001</v>
      </c>
    </row>
    <row r="1563" spans="1:9" x14ac:dyDescent="0.25">
      <c r="A1563">
        <v>1562</v>
      </c>
      <c r="B1563">
        <v>125.67036100000001</v>
      </c>
      <c r="C1563">
        <v>7.6645409999999998</v>
      </c>
      <c r="D1563">
        <v>129.604534</v>
      </c>
      <c r="E1563">
        <v>5.2742550000000001</v>
      </c>
    </row>
    <row r="1564" spans="1:9" x14ac:dyDescent="0.25">
      <c r="A1564">
        <v>1563</v>
      </c>
      <c r="B1564">
        <v>125.67582</v>
      </c>
      <c r="C1564">
        <v>7.6589739999999997</v>
      </c>
      <c r="D1564">
        <v>129.604534</v>
      </c>
      <c r="E1564">
        <v>5.2742550000000001</v>
      </c>
    </row>
    <row r="1565" spans="1:9" x14ac:dyDescent="0.25">
      <c r="A1565">
        <v>1564</v>
      </c>
      <c r="B1565">
        <v>125.63185200000001</v>
      </c>
      <c r="C1565">
        <v>7.7276819999999997</v>
      </c>
      <c r="D1565">
        <v>129.604534</v>
      </c>
      <c r="E1565">
        <v>5.2742550000000001</v>
      </c>
    </row>
    <row r="1566" spans="1:9" x14ac:dyDescent="0.25">
      <c r="A1566">
        <v>1565</v>
      </c>
      <c r="D1566">
        <v>129.604534</v>
      </c>
      <c r="E1566">
        <v>5.2742550000000001</v>
      </c>
    </row>
    <row r="1567" spans="1:9" x14ac:dyDescent="0.25">
      <c r="A1567">
        <v>1566</v>
      </c>
      <c r="D1567">
        <v>129.604534</v>
      </c>
      <c r="E1567">
        <v>5.2742550000000001</v>
      </c>
    </row>
    <row r="1568" spans="1:9" x14ac:dyDescent="0.25">
      <c r="A1568">
        <v>1567</v>
      </c>
      <c r="D1568">
        <v>129.604534</v>
      </c>
      <c r="E1568">
        <v>5.2742550000000001</v>
      </c>
      <c r="F1568">
        <v>128.458821</v>
      </c>
      <c r="G1568">
        <v>8.5652670000000004</v>
      </c>
    </row>
    <row r="1569" spans="1:9" x14ac:dyDescent="0.25">
      <c r="A1569">
        <v>1568</v>
      </c>
      <c r="D1569">
        <v>129.604534</v>
      </c>
      <c r="E1569">
        <v>5.2742550000000001</v>
      </c>
      <c r="F1569">
        <v>128.55777800000001</v>
      </c>
      <c r="G1569">
        <v>8.5154750000000003</v>
      </c>
    </row>
    <row r="1570" spans="1:9" x14ac:dyDescent="0.25">
      <c r="A1570">
        <v>1569</v>
      </c>
      <c r="D1570">
        <v>129.604534</v>
      </c>
      <c r="E1570">
        <v>5.2742550000000001</v>
      </c>
      <c r="F1570">
        <v>128.46222299999999</v>
      </c>
      <c r="G1570">
        <v>8.5376899999999996</v>
      </c>
      <c r="H1570">
        <v>129.64901</v>
      </c>
      <c r="I1570">
        <v>4.4370839999999996</v>
      </c>
    </row>
    <row r="1571" spans="1:9" x14ac:dyDescent="0.25">
      <c r="A1571">
        <v>1570</v>
      </c>
      <c r="F1571">
        <v>128.43274</v>
      </c>
      <c r="G1571">
        <v>8.5129999999999999</v>
      </c>
      <c r="H1571">
        <v>129.632778</v>
      </c>
      <c r="I1571">
        <v>4.4642470000000003</v>
      </c>
    </row>
    <row r="1572" spans="1:9" x14ac:dyDescent="0.25">
      <c r="A1572">
        <v>1571</v>
      </c>
      <c r="F1572">
        <v>128.497063</v>
      </c>
      <c r="G1572">
        <v>8.5305260000000001</v>
      </c>
      <c r="H1572">
        <v>129.72143199999999</v>
      </c>
      <c r="I1572">
        <v>4.4063629999999998</v>
      </c>
    </row>
    <row r="1573" spans="1:9" x14ac:dyDescent="0.25">
      <c r="A1573">
        <v>1572</v>
      </c>
      <c r="F1573">
        <v>128.503613</v>
      </c>
      <c r="G1573">
        <v>8.5219699999999996</v>
      </c>
      <c r="H1573">
        <v>129.68282400000001</v>
      </c>
      <c r="I1573">
        <v>4.4173419999999997</v>
      </c>
    </row>
    <row r="1574" spans="1:9" x14ac:dyDescent="0.25">
      <c r="A1574">
        <v>1573</v>
      </c>
      <c r="F1574">
        <v>128.546807</v>
      </c>
      <c r="G1574">
        <v>8.5311970000000006</v>
      </c>
      <c r="H1574">
        <v>129.72004000000001</v>
      </c>
      <c r="I1574">
        <v>4.4471860000000003</v>
      </c>
    </row>
    <row r="1575" spans="1:9" x14ac:dyDescent="0.25">
      <c r="A1575">
        <v>1574</v>
      </c>
      <c r="F1575">
        <v>128.51422500000001</v>
      </c>
      <c r="G1575">
        <v>8.4981570000000008</v>
      </c>
      <c r="H1575">
        <v>129.75864799999999</v>
      </c>
      <c r="I1575">
        <v>4.4315170000000004</v>
      </c>
    </row>
    <row r="1576" spans="1:9" x14ac:dyDescent="0.25">
      <c r="A1576">
        <v>1575</v>
      </c>
      <c r="F1576">
        <v>128.49644499999999</v>
      </c>
      <c r="G1576">
        <v>8.5201650000000004</v>
      </c>
      <c r="H1576">
        <v>129.68761900000001</v>
      </c>
      <c r="I1576">
        <v>4.4396100000000001</v>
      </c>
    </row>
    <row r="1577" spans="1:9" x14ac:dyDescent="0.25">
      <c r="A1577">
        <v>1576</v>
      </c>
      <c r="F1577">
        <v>128.531342</v>
      </c>
      <c r="G1577">
        <v>8.5159900000000004</v>
      </c>
      <c r="H1577">
        <v>129.72199699999999</v>
      </c>
      <c r="I1577">
        <v>4.4250230000000004</v>
      </c>
    </row>
    <row r="1578" spans="1:9" x14ac:dyDescent="0.25">
      <c r="A1578">
        <v>1577</v>
      </c>
      <c r="F1578">
        <v>128.516289</v>
      </c>
      <c r="G1578">
        <v>8.5143930000000001</v>
      </c>
      <c r="H1578">
        <v>129.69911200000001</v>
      </c>
      <c r="I1578">
        <v>4.4400219999999999</v>
      </c>
    </row>
    <row r="1579" spans="1:9" x14ac:dyDescent="0.25">
      <c r="A1579">
        <v>1578</v>
      </c>
      <c r="F1579">
        <v>128.458821</v>
      </c>
      <c r="G1579">
        <v>8.5652670000000004</v>
      </c>
      <c r="H1579">
        <v>129.71870100000001</v>
      </c>
      <c r="I1579">
        <v>4.3847160000000001</v>
      </c>
    </row>
    <row r="1580" spans="1:9" x14ac:dyDescent="0.25">
      <c r="A1580">
        <v>1579</v>
      </c>
      <c r="H1580">
        <v>129.64901</v>
      </c>
      <c r="I1580">
        <v>4.4370839999999996</v>
      </c>
    </row>
    <row r="1581" spans="1:9" x14ac:dyDescent="0.25">
      <c r="A1581">
        <v>1580</v>
      </c>
      <c r="H1581">
        <v>129.64901</v>
      </c>
      <c r="I1581">
        <v>4.4370839999999996</v>
      </c>
    </row>
    <row r="1582" spans="1:9" x14ac:dyDescent="0.25">
      <c r="A1582">
        <v>1581</v>
      </c>
    </row>
    <row r="1583" spans="1:9" x14ac:dyDescent="0.25">
      <c r="A1583">
        <v>1582</v>
      </c>
    </row>
    <row r="1584" spans="1:9" x14ac:dyDescent="0.25">
      <c r="A1584">
        <v>1583</v>
      </c>
      <c r="B1584">
        <v>156.70352099999999</v>
      </c>
      <c r="C1584">
        <v>7.5372960000000004</v>
      </c>
    </row>
    <row r="1585" spans="1:9" x14ac:dyDescent="0.25">
      <c r="A1585">
        <v>1584</v>
      </c>
      <c r="B1585">
        <v>156.70352099999999</v>
      </c>
      <c r="C1585">
        <v>7.5372960000000004</v>
      </c>
    </row>
    <row r="1586" spans="1:9" x14ac:dyDescent="0.25">
      <c r="A1586">
        <v>1585</v>
      </c>
      <c r="B1586">
        <v>156.70352099999999</v>
      </c>
      <c r="C1586">
        <v>7.5372960000000004</v>
      </c>
    </row>
    <row r="1587" spans="1:9" x14ac:dyDescent="0.25">
      <c r="A1587">
        <v>1586</v>
      </c>
      <c r="B1587">
        <v>156.70352099999999</v>
      </c>
      <c r="C1587">
        <v>7.5372960000000004</v>
      </c>
    </row>
    <row r="1588" spans="1:9" x14ac:dyDescent="0.25">
      <c r="A1588">
        <v>1587</v>
      </c>
      <c r="B1588">
        <v>156.70352099999999</v>
      </c>
      <c r="C1588">
        <v>7.5372960000000004</v>
      </c>
      <c r="D1588">
        <v>159.67035799999999</v>
      </c>
      <c r="E1588">
        <v>5.9135710000000001</v>
      </c>
    </row>
    <row r="1589" spans="1:9" x14ac:dyDescent="0.25">
      <c r="A1589">
        <v>1588</v>
      </c>
      <c r="B1589">
        <v>156.70352099999999</v>
      </c>
      <c r="C1589">
        <v>7.5372960000000004</v>
      </c>
      <c r="D1589">
        <v>159.673113</v>
      </c>
      <c r="E1589">
        <v>5.8777039999999996</v>
      </c>
    </row>
    <row r="1590" spans="1:9" x14ac:dyDescent="0.25">
      <c r="A1590">
        <v>1589</v>
      </c>
      <c r="B1590">
        <v>156.70352099999999</v>
      </c>
      <c r="C1590">
        <v>7.5372960000000004</v>
      </c>
      <c r="D1590">
        <v>159.58897999999999</v>
      </c>
      <c r="E1590">
        <v>5.8968369999999997</v>
      </c>
    </row>
    <row r="1591" spans="1:9" x14ac:dyDescent="0.25">
      <c r="A1591">
        <v>1590</v>
      </c>
      <c r="B1591">
        <v>156.70352099999999</v>
      </c>
      <c r="C1591">
        <v>7.5372960000000004</v>
      </c>
      <c r="D1591">
        <v>159.61928599999999</v>
      </c>
      <c r="E1591">
        <v>5.8764799999999999</v>
      </c>
    </row>
    <row r="1592" spans="1:9" x14ac:dyDescent="0.25">
      <c r="A1592">
        <v>1591</v>
      </c>
      <c r="B1592">
        <v>156.70352099999999</v>
      </c>
      <c r="C1592">
        <v>7.5372960000000004</v>
      </c>
      <c r="D1592">
        <v>159.693725</v>
      </c>
      <c r="E1592">
        <v>5.895969</v>
      </c>
    </row>
    <row r="1593" spans="1:9" x14ac:dyDescent="0.25">
      <c r="A1593">
        <v>1592</v>
      </c>
      <c r="B1593">
        <v>156.70352099999999</v>
      </c>
      <c r="C1593">
        <v>7.5372960000000004</v>
      </c>
      <c r="D1593">
        <v>159.77403099999998</v>
      </c>
      <c r="E1593">
        <v>5.9104080000000003</v>
      </c>
    </row>
    <row r="1594" spans="1:9" x14ac:dyDescent="0.25">
      <c r="A1594">
        <v>1593</v>
      </c>
      <c r="D1594">
        <v>159.78551099999999</v>
      </c>
      <c r="E1594">
        <v>5.9226530000000004</v>
      </c>
    </row>
    <row r="1595" spans="1:9" x14ac:dyDescent="0.25">
      <c r="A1595">
        <v>1594</v>
      </c>
      <c r="D1595">
        <v>159.67035799999999</v>
      </c>
      <c r="E1595">
        <v>5.9135710000000001</v>
      </c>
      <c r="F1595">
        <v>159.49331699999999</v>
      </c>
      <c r="G1595">
        <v>9.0136219999999998</v>
      </c>
    </row>
    <row r="1596" spans="1:9" x14ac:dyDescent="0.25">
      <c r="A1596">
        <v>1595</v>
      </c>
      <c r="D1596">
        <v>159.67035799999999</v>
      </c>
      <c r="E1596">
        <v>5.9135710000000001</v>
      </c>
      <c r="F1596">
        <v>159.49331699999999</v>
      </c>
      <c r="G1596">
        <v>9.0136219999999998</v>
      </c>
      <c r="H1596">
        <v>159.599694</v>
      </c>
      <c r="I1596">
        <v>5.2771939999999997</v>
      </c>
    </row>
    <row r="1597" spans="1:9" x14ac:dyDescent="0.25">
      <c r="A1597">
        <v>1596</v>
      </c>
      <c r="F1597">
        <v>159.49331699999999</v>
      </c>
      <c r="G1597">
        <v>9.0136219999999998</v>
      </c>
      <c r="H1597">
        <v>159.599694</v>
      </c>
      <c r="I1597">
        <v>5.2771939999999997</v>
      </c>
    </row>
    <row r="1598" spans="1:9" x14ac:dyDescent="0.25">
      <c r="A1598">
        <v>1597</v>
      </c>
      <c r="F1598">
        <v>159.49331699999999</v>
      </c>
      <c r="G1598">
        <v>9.0136219999999998</v>
      </c>
      <c r="H1598">
        <v>159.599694</v>
      </c>
      <c r="I1598">
        <v>5.2771939999999997</v>
      </c>
    </row>
    <row r="1599" spans="1:9" x14ac:dyDescent="0.25">
      <c r="A1599">
        <v>1598</v>
      </c>
      <c r="F1599">
        <v>159.49331699999999</v>
      </c>
      <c r="G1599">
        <v>9.0136219999999998</v>
      </c>
      <c r="H1599">
        <v>159.599694</v>
      </c>
      <c r="I1599">
        <v>5.2771939999999997</v>
      </c>
    </row>
    <row r="1600" spans="1:9" x14ac:dyDescent="0.25">
      <c r="A1600">
        <v>1599</v>
      </c>
      <c r="F1600">
        <v>159.49331699999999</v>
      </c>
      <c r="G1600">
        <v>9.0136219999999998</v>
      </c>
      <c r="H1600">
        <v>159.599694</v>
      </c>
      <c r="I1600">
        <v>5.2771939999999997</v>
      </c>
    </row>
    <row r="1601" spans="1:9" x14ac:dyDescent="0.25">
      <c r="A1601">
        <v>1600</v>
      </c>
      <c r="F1601">
        <v>159.49331699999999</v>
      </c>
      <c r="G1601">
        <v>9.0136219999999998</v>
      </c>
      <c r="H1601">
        <v>159.599694</v>
      </c>
      <c r="I1601">
        <v>5.2771939999999997</v>
      </c>
    </row>
    <row r="1602" spans="1:9" x14ac:dyDescent="0.25">
      <c r="A1602">
        <v>1601</v>
      </c>
      <c r="F1602">
        <v>159.49331699999999</v>
      </c>
      <c r="G1602">
        <v>9.0136219999999998</v>
      </c>
      <c r="H1602">
        <v>159.599694</v>
      </c>
      <c r="I1602">
        <v>5.2771939999999997</v>
      </c>
    </row>
    <row r="1603" spans="1:9" x14ac:dyDescent="0.25">
      <c r="A1603">
        <v>1602</v>
      </c>
      <c r="F1603">
        <v>159.49331699999999</v>
      </c>
      <c r="G1603">
        <v>9.0136219999999998</v>
      </c>
      <c r="H1603">
        <v>159.599694</v>
      </c>
      <c r="I1603">
        <v>5.2771939999999997</v>
      </c>
    </row>
    <row r="1604" spans="1:9" x14ac:dyDescent="0.25">
      <c r="A1604">
        <v>1603</v>
      </c>
      <c r="F1604">
        <v>159.49331699999999</v>
      </c>
      <c r="G1604">
        <v>9.0136219999999998</v>
      </c>
      <c r="H1604">
        <v>159.599694</v>
      </c>
      <c r="I1604">
        <v>5.2771939999999997</v>
      </c>
    </row>
    <row r="1605" spans="1:9" x14ac:dyDescent="0.25">
      <c r="A1605">
        <v>1604</v>
      </c>
      <c r="F1605">
        <v>159.49331699999999</v>
      </c>
      <c r="G1605">
        <v>9.0136219999999998</v>
      </c>
      <c r="H1605">
        <v>159.599694</v>
      </c>
      <c r="I1605">
        <v>5.2771939999999997</v>
      </c>
    </row>
    <row r="1606" spans="1:9" x14ac:dyDescent="0.25">
      <c r="A1606">
        <v>1605</v>
      </c>
      <c r="F1606">
        <v>159.49331699999999</v>
      </c>
      <c r="G1606">
        <v>9.0136219999999998</v>
      </c>
      <c r="H1606">
        <v>159.599694</v>
      </c>
      <c r="I1606">
        <v>5.2771939999999997</v>
      </c>
    </row>
    <row r="1607" spans="1:9" x14ac:dyDescent="0.25">
      <c r="A1607">
        <v>1606</v>
      </c>
    </row>
    <row r="1608" spans="1:9" x14ac:dyDescent="0.25">
      <c r="A1608">
        <v>1607</v>
      </c>
      <c r="B1608">
        <v>177.09377599999999</v>
      </c>
      <c r="C1608">
        <v>6.9828060000000001</v>
      </c>
    </row>
    <row r="1609" spans="1:9" x14ac:dyDescent="0.25">
      <c r="A1609">
        <v>1608</v>
      </c>
      <c r="B1609">
        <v>177.12693899999999</v>
      </c>
      <c r="C1609">
        <v>7.0009180000000004</v>
      </c>
    </row>
    <row r="1610" spans="1:9" x14ac:dyDescent="0.25">
      <c r="A1610">
        <v>1609</v>
      </c>
      <c r="B1610">
        <v>177.11663199999998</v>
      </c>
      <c r="C1610">
        <v>7.0222949999999997</v>
      </c>
    </row>
    <row r="1611" spans="1:9" x14ac:dyDescent="0.25">
      <c r="A1611">
        <v>1610</v>
      </c>
      <c r="B1611">
        <v>177.14285799999999</v>
      </c>
      <c r="C1611">
        <v>7.0339790000000004</v>
      </c>
    </row>
    <row r="1612" spans="1:9" x14ac:dyDescent="0.25">
      <c r="A1612">
        <v>1611</v>
      </c>
      <c r="B1612">
        <v>177.13433699999999</v>
      </c>
      <c r="C1612">
        <v>7.0367860000000002</v>
      </c>
      <c r="D1612">
        <v>180.29821299999998</v>
      </c>
      <c r="E1612">
        <v>5.3226019999999998</v>
      </c>
    </row>
    <row r="1613" spans="1:9" x14ac:dyDescent="0.25">
      <c r="A1613">
        <v>1612</v>
      </c>
      <c r="B1613">
        <v>177.12591799999998</v>
      </c>
      <c r="C1613">
        <v>7.041582</v>
      </c>
      <c r="D1613">
        <v>180.29821299999998</v>
      </c>
      <c r="E1613">
        <v>5.3226019999999998</v>
      </c>
    </row>
    <row r="1614" spans="1:9" x14ac:dyDescent="0.25">
      <c r="A1614">
        <v>1613</v>
      </c>
      <c r="B1614">
        <v>177.08979499999998</v>
      </c>
      <c r="C1614">
        <v>7.0273979999999998</v>
      </c>
      <c r="D1614">
        <v>180.29821299999998</v>
      </c>
      <c r="E1614">
        <v>5.3226019999999998</v>
      </c>
    </row>
    <row r="1615" spans="1:9" x14ac:dyDescent="0.25">
      <c r="A1615">
        <v>1614</v>
      </c>
      <c r="B1615">
        <v>177.11270400000001</v>
      </c>
      <c r="C1615">
        <v>7.0138769999999999</v>
      </c>
      <c r="D1615">
        <v>180.29821299999998</v>
      </c>
      <c r="E1615">
        <v>5.3226019999999998</v>
      </c>
    </row>
    <row r="1616" spans="1:9" x14ac:dyDescent="0.25">
      <c r="A1616">
        <v>1615</v>
      </c>
      <c r="B1616">
        <v>177.08382499999999</v>
      </c>
      <c r="C1616">
        <v>7.0127040000000003</v>
      </c>
      <c r="D1616">
        <v>180.29821299999998</v>
      </c>
      <c r="E1616">
        <v>5.3226019999999998</v>
      </c>
    </row>
    <row r="1617" spans="1:9" x14ac:dyDescent="0.25">
      <c r="A1617">
        <v>1616</v>
      </c>
      <c r="B1617">
        <v>177.09377599999999</v>
      </c>
      <c r="C1617">
        <v>6.9828060000000001</v>
      </c>
      <c r="D1617">
        <v>180.29821299999998</v>
      </c>
      <c r="E1617">
        <v>5.3226019999999998</v>
      </c>
    </row>
    <row r="1618" spans="1:9" x14ac:dyDescent="0.25">
      <c r="A1618">
        <v>1617</v>
      </c>
      <c r="D1618">
        <v>180.29821299999998</v>
      </c>
      <c r="E1618">
        <v>5.3226019999999998</v>
      </c>
    </row>
    <row r="1619" spans="1:9" x14ac:dyDescent="0.25">
      <c r="A1619">
        <v>1618</v>
      </c>
      <c r="D1619">
        <v>180.29821299999998</v>
      </c>
      <c r="E1619">
        <v>5.3226019999999998</v>
      </c>
    </row>
    <row r="1620" spans="1:9" x14ac:dyDescent="0.25">
      <c r="A1620">
        <v>1619</v>
      </c>
      <c r="D1620">
        <v>180.29821299999998</v>
      </c>
      <c r="E1620">
        <v>5.3226019999999998</v>
      </c>
      <c r="F1620">
        <v>182.034797</v>
      </c>
      <c r="G1620">
        <v>8.4416840000000004</v>
      </c>
      <c r="H1620">
        <v>181.255359</v>
      </c>
      <c r="I1620">
        <v>4.4625000000000004</v>
      </c>
    </row>
    <row r="1621" spans="1:9" x14ac:dyDescent="0.25">
      <c r="A1621">
        <v>1620</v>
      </c>
      <c r="F1621">
        <v>182.016074</v>
      </c>
      <c r="G1621">
        <v>8.4144900000000007</v>
      </c>
      <c r="H1621">
        <v>181.255359</v>
      </c>
      <c r="I1621">
        <v>4.4625000000000004</v>
      </c>
    </row>
    <row r="1622" spans="1:9" x14ac:dyDescent="0.25">
      <c r="A1622">
        <v>1621</v>
      </c>
      <c r="F1622">
        <v>182.06300999999999</v>
      </c>
      <c r="G1622">
        <v>8.3844899999999996</v>
      </c>
      <c r="H1622">
        <v>181.255359</v>
      </c>
      <c r="I1622">
        <v>4.4625000000000004</v>
      </c>
    </row>
    <row r="1623" spans="1:9" x14ac:dyDescent="0.25">
      <c r="A1623">
        <v>1622</v>
      </c>
      <c r="F1623">
        <v>182.09188799999998</v>
      </c>
      <c r="G1623">
        <v>8.3958670000000009</v>
      </c>
      <c r="H1623">
        <v>181.255359</v>
      </c>
      <c r="I1623">
        <v>4.4625000000000004</v>
      </c>
    </row>
    <row r="1624" spans="1:9" x14ac:dyDescent="0.25">
      <c r="A1624">
        <v>1623</v>
      </c>
      <c r="F1624">
        <v>182.116736</v>
      </c>
      <c r="G1624">
        <v>8.4123470000000005</v>
      </c>
      <c r="H1624">
        <v>181.255359</v>
      </c>
      <c r="I1624">
        <v>4.4625000000000004</v>
      </c>
    </row>
    <row r="1625" spans="1:9" x14ac:dyDescent="0.25">
      <c r="A1625">
        <v>1624</v>
      </c>
      <c r="F1625">
        <v>182.055564</v>
      </c>
      <c r="G1625">
        <v>8.4307149999999993</v>
      </c>
      <c r="H1625">
        <v>181.255359</v>
      </c>
      <c r="I1625">
        <v>4.4625000000000004</v>
      </c>
    </row>
    <row r="1626" spans="1:9" x14ac:dyDescent="0.25">
      <c r="A1626">
        <v>1625</v>
      </c>
      <c r="F1626">
        <v>182.015613</v>
      </c>
      <c r="G1626">
        <v>8.460051</v>
      </c>
      <c r="H1626">
        <v>181.255359</v>
      </c>
      <c r="I1626">
        <v>4.4625000000000004</v>
      </c>
    </row>
    <row r="1627" spans="1:9" x14ac:dyDescent="0.25">
      <c r="A1627">
        <v>1626</v>
      </c>
      <c r="F1627">
        <v>182.02668299999999</v>
      </c>
      <c r="G1627">
        <v>8.4798969999999994</v>
      </c>
      <c r="H1627">
        <v>181.255359</v>
      </c>
      <c r="I1627">
        <v>4.4625000000000004</v>
      </c>
    </row>
    <row r="1628" spans="1:9" x14ac:dyDescent="0.25">
      <c r="A1628">
        <v>1627</v>
      </c>
      <c r="F1628">
        <v>182.05785699999998</v>
      </c>
      <c r="G1628">
        <v>8.4797949999999993</v>
      </c>
      <c r="H1628">
        <v>181.255359</v>
      </c>
      <c r="I1628">
        <v>4.4625000000000004</v>
      </c>
    </row>
    <row r="1629" spans="1:9" x14ac:dyDescent="0.25">
      <c r="A1629">
        <v>1628</v>
      </c>
      <c r="F1629">
        <v>182.06943799999999</v>
      </c>
      <c r="G1629">
        <v>8.4858170000000008</v>
      </c>
      <c r="H1629">
        <v>181.255359</v>
      </c>
      <c r="I1629">
        <v>4.4625000000000004</v>
      </c>
    </row>
    <row r="1630" spans="1:9" x14ac:dyDescent="0.25">
      <c r="A1630">
        <v>1629</v>
      </c>
      <c r="F1630">
        <v>181.89643000000001</v>
      </c>
      <c r="G1630">
        <v>8.4745919999999995</v>
      </c>
      <c r="H1630">
        <v>181.255359</v>
      </c>
      <c r="I1630">
        <v>4.4625000000000004</v>
      </c>
    </row>
    <row r="1631" spans="1:9" x14ac:dyDescent="0.25">
      <c r="A1631">
        <v>1630</v>
      </c>
      <c r="F1631">
        <v>181.89209299999999</v>
      </c>
      <c r="G1631">
        <v>8.4718370000000007</v>
      </c>
      <c r="H1631">
        <v>181.255359</v>
      </c>
      <c r="I1631">
        <v>4.4625000000000004</v>
      </c>
    </row>
    <row r="1632" spans="1:9" x14ac:dyDescent="0.25">
      <c r="A1632">
        <v>1631</v>
      </c>
      <c r="F1632">
        <v>182.034797</v>
      </c>
      <c r="G1632">
        <v>8.4416840000000004</v>
      </c>
    </row>
    <row r="1633" spans="1:9" x14ac:dyDescent="0.25">
      <c r="A1633">
        <v>1632</v>
      </c>
      <c r="B1633">
        <v>200.53081799999998</v>
      </c>
      <c r="C1633">
        <v>6.824643</v>
      </c>
    </row>
    <row r="1634" spans="1:9" x14ac:dyDescent="0.25">
      <c r="A1634">
        <v>1633</v>
      </c>
      <c r="B1634">
        <v>200.53081799999998</v>
      </c>
      <c r="C1634">
        <v>6.824643</v>
      </c>
    </row>
    <row r="1635" spans="1:9" x14ac:dyDescent="0.25">
      <c r="A1635">
        <v>1634</v>
      </c>
      <c r="B1635">
        <v>200.588775</v>
      </c>
      <c r="C1635">
        <v>6.7963259999999996</v>
      </c>
    </row>
    <row r="1636" spans="1:9" x14ac:dyDescent="0.25">
      <c r="A1636">
        <v>1635</v>
      </c>
      <c r="B1636">
        <v>200.60499899999999</v>
      </c>
      <c r="C1636">
        <v>6.8178570000000001</v>
      </c>
    </row>
    <row r="1637" spans="1:9" x14ac:dyDescent="0.25">
      <c r="A1637">
        <v>1636</v>
      </c>
      <c r="B1637">
        <v>200.591174</v>
      </c>
      <c r="C1637">
        <v>6.7999489999999998</v>
      </c>
    </row>
    <row r="1638" spans="1:9" x14ac:dyDescent="0.25">
      <c r="A1638">
        <v>1637</v>
      </c>
      <c r="B1638">
        <v>200.56897999999998</v>
      </c>
      <c r="C1638">
        <v>6.8097440000000002</v>
      </c>
      <c r="D1638">
        <v>204.48091799999997</v>
      </c>
      <c r="E1638">
        <v>4.9587240000000001</v>
      </c>
    </row>
    <row r="1639" spans="1:9" x14ac:dyDescent="0.25">
      <c r="A1639">
        <v>1638</v>
      </c>
      <c r="B1639">
        <v>200.57535799999999</v>
      </c>
      <c r="C1639">
        <v>6.8236739999999996</v>
      </c>
      <c r="D1639">
        <v>204.51234699999998</v>
      </c>
      <c r="E1639">
        <v>4.8973469999999999</v>
      </c>
    </row>
    <row r="1640" spans="1:9" x14ac:dyDescent="0.25">
      <c r="A1640">
        <v>1639</v>
      </c>
      <c r="B1640">
        <v>200.621837</v>
      </c>
      <c r="C1640">
        <v>6.8169389999999996</v>
      </c>
      <c r="D1640">
        <v>204.50321499999998</v>
      </c>
      <c r="E1640">
        <v>4.8467349999999998</v>
      </c>
    </row>
    <row r="1641" spans="1:9" x14ac:dyDescent="0.25">
      <c r="A1641">
        <v>1640</v>
      </c>
      <c r="B1641">
        <v>200.57709</v>
      </c>
      <c r="C1641">
        <v>6.8117859999999997</v>
      </c>
      <c r="D1641">
        <v>204.50800999999998</v>
      </c>
      <c r="E1641">
        <v>4.8746939999999999</v>
      </c>
    </row>
    <row r="1642" spans="1:9" x14ac:dyDescent="0.25">
      <c r="A1642">
        <v>1641</v>
      </c>
      <c r="B1642">
        <v>200.54096899999999</v>
      </c>
      <c r="C1642">
        <v>6.8358670000000004</v>
      </c>
      <c r="D1642">
        <v>204.49239599999999</v>
      </c>
      <c r="E1642">
        <v>4.9022959999999998</v>
      </c>
    </row>
    <row r="1643" spans="1:9" x14ac:dyDescent="0.25">
      <c r="A1643">
        <v>1642</v>
      </c>
      <c r="B1643">
        <v>200.53081799999998</v>
      </c>
      <c r="C1643">
        <v>6.824643</v>
      </c>
      <c r="D1643">
        <v>204.496375</v>
      </c>
      <c r="E1643">
        <v>4.9131629999999999</v>
      </c>
    </row>
    <row r="1644" spans="1:9" x14ac:dyDescent="0.25">
      <c r="A1644">
        <v>1643</v>
      </c>
      <c r="D1644">
        <v>204.472499</v>
      </c>
      <c r="E1644">
        <v>4.93398</v>
      </c>
    </row>
    <row r="1645" spans="1:9" x14ac:dyDescent="0.25">
      <c r="A1645">
        <v>1644</v>
      </c>
      <c r="D1645">
        <v>204.53418299999998</v>
      </c>
      <c r="E1645">
        <v>4.9520410000000004</v>
      </c>
    </row>
    <row r="1646" spans="1:9" x14ac:dyDescent="0.25">
      <c r="A1646">
        <v>1645</v>
      </c>
      <c r="D1646">
        <v>204.48091799999997</v>
      </c>
      <c r="E1646">
        <v>4.9587240000000001</v>
      </c>
      <c r="F1646">
        <v>205.57336699999999</v>
      </c>
      <c r="G1646">
        <v>7.9298469999999996</v>
      </c>
    </row>
    <row r="1647" spans="1:9" x14ac:dyDescent="0.25">
      <c r="A1647">
        <v>1646</v>
      </c>
      <c r="F1647">
        <v>205.571528</v>
      </c>
      <c r="G1647">
        <v>7.9259190000000004</v>
      </c>
      <c r="H1647">
        <v>205.95591999999999</v>
      </c>
      <c r="I1647">
        <v>4.0941330000000002</v>
      </c>
    </row>
    <row r="1648" spans="1:9" x14ac:dyDescent="0.25">
      <c r="A1648">
        <v>1647</v>
      </c>
      <c r="F1648">
        <v>205.57760099999999</v>
      </c>
      <c r="G1648">
        <v>7.9087240000000003</v>
      </c>
      <c r="H1648">
        <v>205.98913499999998</v>
      </c>
      <c r="I1648">
        <v>4.0610710000000001</v>
      </c>
    </row>
    <row r="1649" spans="1:9" x14ac:dyDescent="0.25">
      <c r="A1649">
        <v>1648</v>
      </c>
      <c r="F1649">
        <v>205.548675</v>
      </c>
      <c r="G1649">
        <v>7.9313260000000003</v>
      </c>
      <c r="H1649">
        <v>205.97316599999999</v>
      </c>
      <c r="I1649">
        <v>4.0543880000000003</v>
      </c>
    </row>
    <row r="1650" spans="1:9" x14ac:dyDescent="0.25">
      <c r="A1650">
        <v>1649</v>
      </c>
      <c r="F1650">
        <v>205.60806600000001</v>
      </c>
      <c r="G1650">
        <v>7.9283669999999997</v>
      </c>
      <c r="H1650">
        <v>206.05010099999998</v>
      </c>
      <c r="I1650">
        <v>4.0362749999999998</v>
      </c>
    </row>
    <row r="1651" spans="1:9" x14ac:dyDescent="0.25">
      <c r="A1651">
        <v>1650</v>
      </c>
      <c r="F1651">
        <v>205.59638100000001</v>
      </c>
      <c r="G1651">
        <v>7.9304589999999999</v>
      </c>
      <c r="H1651">
        <v>205.99719499999998</v>
      </c>
      <c r="I1651">
        <v>4.0252549999999996</v>
      </c>
    </row>
    <row r="1652" spans="1:9" x14ac:dyDescent="0.25">
      <c r="A1652">
        <v>1651</v>
      </c>
      <c r="F1652">
        <v>205.60943900000001</v>
      </c>
      <c r="G1652">
        <v>7.9378570000000002</v>
      </c>
      <c r="H1652">
        <v>206.04969699999998</v>
      </c>
      <c r="I1652">
        <v>3.9889290000000002</v>
      </c>
    </row>
    <row r="1653" spans="1:9" x14ac:dyDescent="0.25">
      <c r="A1653">
        <v>1652</v>
      </c>
      <c r="F1653">
        <v>205.63969699999998</v>
      </c>
      <c r="G1653">
        <v>7.9330619999999996</v>
      </c>
      <c r="H1653">
        <v>206.04137699999998</v>
      </c>
      <c r="I1653">
        <v>3.9909180000000002</v>
      </c>
    </row>
    <row r="1654" spans="1:9" x14ac:dyDescent="0.25">
      <c r="A1654">
        <v>1653</v>
      </c>
      <c r="F1654">
        <v>205.657397</v>
      </c>
      <c r="G1654">
        <v>7.9371939999999999</v>
      </c>
      <c r="H1654">
        <v>206.04351700000001</v>
      </c>
      <c r="I1654">
        <v>4.0047449999999998</v>
      </c>
    </row>
    <row r="1655" spans="1:9" x14ac:dyDescent="0.25">
      <c r="A1655">
        <v>1654</v>
      </c>
      <c r="F1655">
        <v>205.69653199999999</v>
      </c>
      <c r="G1655">
        <v>7.9166840000000001</v>
      </c>
      <c r="H1655">
        <v>205.99545599999999</v>
      </c>
      <c r="I1655">
        <v>4.027755</v>
      </c>
    </row>
    <row r="1656" spans="1:9" x14ac:dyDescent="0.25">
      <c r="A1656">
        <v>1655</v>
      </c>
      <c r="F1656">
        <v>205.66826499999999</v>
      </c>
      <c r="G1656">
        <v>7.87852</v>
      </c>
      <c r="H1656">
        <v>205.980254</v>
      </c>
      <c r="I1656">
        <v>4.0674999999999999</v>
      </c>
    </row>
    <row r="1657" spans="1:9" x14ac:dyDescent="0.25">
      <c r="A1657">
        <v>1656</v>
      </c>
      <c r="B1657">
        <v>221.51459</v>
      </c>
      <c r="C1657">
        <v>6.3263939999999996</v>
      </c>
      <c r="F1657">
        <v>205.57336699999999</v>
      </c>
      <c r="G1657">
        <v>7.9298469999999996</v>
      </c>
      <c r="H1657">
        <v>205.95591999999999</v>
      </c>
      <c r="I1657">
        <v>4.0941330000000002</v>
      </c>
    </row>
    <row r="1658" spans="1:9" x14ac:dyDescent="0.25">
      <c r="A1658">
        <v>1657</v>
      </c>
      <c r="B1658">
        <v>221.478329</v>
      </c>
      <c r="C1658">
        <v>6.2974059999999996</v>
      </c>
      <c r="H1658">
        <v>205.95591999999999</v>
      </c>
      <c r="I1658">
        <v>4.0941330000000002</v>
      </c>
    </row>
    <row r="1659" spans="1:9" x14ac:dyDescent="0.25">
      <c r="A1659">
        <v>1658</v>
      </c>
      <c r="B1659">
        <v>221.50257099999999</v>
      </c>
      <c r="C1659">
        <v>6.3118999999999996</v>
      </c>
    </row>
    <row r="1660" spans="1:9" x14ac:dyDescent="0.25">
      <c r="A1660">
        <v>1659</v>
      </c>
      <c r="B1660">
        <v>221.49292399999999</v>
      </c>
      <c r="C1660">
        <v>6.3223539999999998</v>
      </c>
    </row>
    <row r="1661" spans="1:9" x14ac:dyDescent="0.25">
      <c r="A1661">
        <v>1660</v>
      </c>
      <c r="B1661">
        <v>221.49105599999999</v>
      </c>
      <c r="C1661">
        <v>6.3400809999999996</v>
      </c>
    </row>
    <row r="1662" spans="1:9" x14ac:dyDescent="0.25">
      <c r="A1662">
        <v>1661</v>
      </c>
      <c r="B1662">
        <v>221.4855</v>
      </c>
      <c r="C1662">
        <v>6.3446759999999998</v>
      </c>
      <c r="D1662">
        <v>225.806996</v>
      </c>
      <c r="E1662">
        <v>4.3605859999999996</v>
      </c>
    </row>
    <row r="1663" spans="1:9" x14ac:dyDescent="0.25">
      <c r="A1663">
        <v>1662</v>
      </c>
      <c r="B1663">
        <v>221.48085499999999</v>
      </c>
      <c r="C1663">
        <v>6.3544739999999997</v>
      </c>
      <c r="D1663">
        <v>225.83830900000001</v>
      </c>
      <c r="E1663">
        <v>4.3334149999999996</v>
      </c>
    </row>
    <row r="1664" spans="1:9" x14ac:dyDescent="0.25">
      <c r="A1664">
        <v>1663</v>
      </c>
      <c r="B1664">
        <v>221.50055</v>
      </c>
      <c r="C1664">
        <v>6.3398789999999998</v>
      </c>
      <c r="D1664">
        <v>225.76957400000001</v>
      </c>
      <c r="E1664">
        <v>4.3198299999999996</v>
      </c>
    </row>
    <row r="1665" spans="1:9" x14ac:dyDescent="0.25">
      <c r="A1665">
        <v>1664</v>
      </c>
      <c r="B1665">
        <v>221.524439</v>
      </c>
      <c r="C1665">
        <v>6.3384650000000002</v>
      </c>
      <c r="D1665">
        <v>225.78482600000001</v>
      </c>
      <c r="E1665">
        <v>4.323315</v>
      </c>
    </row>
    <row r="1666" spans="1:9" x14ac:dyDescent="0.25">
      <c r="A1666">
        <v>1665</v>
      </c>
      <c r="B1666">
        <v>221.51459</v>
      </c>
      <c r="C1666">
        <v>6.3263939999999996</v>
      </c>
      <c r="D1666">
        <v>225.824118</v>
      </c>
      <c r="E1666">
        <v>4.3382639999999997</v>
      </c>
    </row>
    <row r="1667" spans="1:9" x14ac:dyDescent="0.25">
      <c r="A1667">
        <v>1666</v>
      </c>
      <c r="D1667">
        <v>225.78730200000001</v>
      </c>
      <c r="E1667">
        <v>4.367</v>
      </c>
    </row>
    <row r="1668" spans="1:9" x14ac:dyDescent="0.25">
      <c r="A1668">
        <v>1667</v>
      </c>
      <c r="D1668">
        <v>225.750485</v>
      </c>
      <c r="E1668">
        <v>4.3668990000000001</v>
      </c>
    </row>
    <row r="1669" spans="1:9" x14ac:dyDescent="0.25">
      <c r="A1669">
        <v>1668</v>
      </c>
      <c r="D1669">
        <v>225.74169699999999</v>
      </c>
      <c r="E1669">
        <v>4.3409909999999998</v>
      </c>
    </row>
    <row r="1670" spans="1:9" x14ac:dyDescent="0.25">
      <c r="A1670">
        <v>1669</v>
      </c>
      <c r="D1670">
        <v>225.832855</v>
      </c>
      <c r="E1670">
        <v>4.3305870000000004</v>
      </c>
    </row>
    <row r="1671" spans="1:9" x14ac:dyDescent="0.25">
      <c r="A1671">
        <v>1670</v>
      </c>
      <c r="D1671">
        <v>225.81921800000001</v>
      </c>
      <c r="E1671">
        <v>4.3783630000000002</v>
      </c>
    </row>
    <row r="1672" spans="1:9" x14ac:dyDescent="0.25">
      <c r="A1672">
        <v>1671</v>
      </c>
      <c r="F1672">
        <v>226.91128499999999</v>
      </c>
      <c r="G1672">
        <v>7.4607809999999999</v>
      </c>
      <c r="H1672">
        <v>226.95567700000001</v>
      </c>
      <c r="I1672">
        <v>3.3521519999999998</v>
      </c>
    </row>
    <row r="1673" spans="1:9" x14ac:dyDescent="0.25">
      <c r="A1673">
        <v>1672</v>
      </c>
      <c r="F1673">
        <v>226.92951600000001</v>
      </c>
      <c r="G1673">
        <v>7.4605790000000001</v>
      </c>
      <c r="H1673">
        <v>226.96638200000001</v>
      </c>
      <c r="I1673">
        <v>3.340284</v>
      </c>
    </row>
    <row r="1674" spans="1:9" x14ac:dyDescent="0.25">
      <c r="A1674">
        <v>1673</v>
      </c>
      <c r="F1674">
        <v>226.89633499999999</v>
      </c>
      <c r="G1674">
        <v>7.4629019999999997</v>
      </c>
      <c r="H1674">
        <v>227.027995</v>
      </c>
      <c r="I1674">
        <v>3.3589699999999998</v>
      </c>
    </row>
    <row r="1675" spans="1:9" x14ac:dyDescent="0.25">
      <c r="A1675">
        <v>1674</v>
      </c>
      <c r="F1675">
        <v>226.912496</v>
      </c>
      <c r="G1675">
        <v>7.471184</v>
      </c>
      <c r="H1675">
        <v>227.04047</v>
      </c>
      <c r="I1675">
        <v>3.325285</v>
      </c>
    </row>
    <row r="1676" spans="1:9" x14ac:dyDescent="0.25">
      <c r="A1676">
        <v>1675</v>
      </c>
      <c r="F1676">
        <v>226.91391099999998</v>
      </c>
      <c r="G1676">
        <v>7.476083</v>
      </c>
      <c r="H1676">
        <v>226.98107899999999</v>
      </c>
      <c r="I1676">
        <v>3.3352339999999998</v>
      </c>
    </row>
    <row r="1677" spans="1:9" x14ac:dyDescent="0.25">
      <c r="A1677">
        <v>1676</v>
      </c>
      <c r="F1677">
        <v>226.85936799999999</v>
      </c>
      <c r="G1677">
        <v>7.5017889999999996</v>
      </c>
      <c r="H1677">
        <v>226.980321</v>
      </c>
      <c r="I1677">
        <v>3.3478089999999998</v>
      </c>
    </row>
    <row r="1678" spans="1:9" x14ac:dyDescent="0.25">
      <c r="A1678">
        <v>1677</v>
      </c>
      <c r="F1678">
        <v>226.91815199999999</v>
      </c>
      <c r="G1678">
        <v>7.4967379999999997</v>
      </c>
      <c r="H1678">
        <v>226.94961499999999</v>
      </c>
      <c r="I1678">
        <v>3.3314970000000002</v>
      </c>
    </row>
    <row r="1679" spans="1:9" x14ac:dyDescent="0.25">
      <c r="A1679">
        <v>1678</v>
      </c>
      <c r="F1679">
        <v>226.924971</v>
      </c>
      <c r="G1679">
        <v>7.5198179999999999</v>
      </c>
      <c r="H1679">
        <v>226.92567700000001</v>
      </c>
      <c r="I1679">
        <v>3.3492739999999999</v>
      </c>
    </row>
    <row r="1680" spans="1:9" x14ac:dyDescent="0.25">
      <c r="A1680">
        <v>1679</v>
      </c>
      <c r="B1680">
        <v>241.48463100000001</v>
      </c>
      <c r="C1680">
        <v>6.0677709999999996</v>
      </c>
      <c r="F1680">
        <v>226.83760100000001</v>
      </c>
      <c r="G1680">
        <v>7.5484530000000003</v>
      </c>
      <c r="H1680">
        <v>226.92239499999999</v>
      </c>
      <c r="I1680">
        <v>3.3482129999999999</v>
      </c>
    </row>
    <row r="1681" spans="1:9" x14ac:dyDescent="0.25">
      <c r="A1681">
        <v>1680</v>
      </c>
      <c r="B1681">
        <v>241.57982899999999</v>
      </c>
      <c r="C1681">
        <v>6.0521659999999997</v>
      </c>
      <c r="F1681">
        <v>226.84856099999999</v>
      </c>
      <c r="G1681">
        <v>7.5253730000000001</v>
      </c>
      <c r="H1681">
        <v>227.004107</v>
      </c>
      <c r="I1681">
        <v>3.330184</v>
      </c>
    </row>
    <row r="1682" spans="1:9" x14ac:dyDescent="0.25">
      <c r="A1682">
        <v>1681</v>
      </c>
      <c r="B1682">
        <v>241.53735599999999</v>
      </c>
      <c r="C1682">
        <v>6.0346919999999997</v>
      </c>
      <c r="F1682">
        <v>226.844369</v>
      </c>
      <c r="G1682">
        <v>7.4774469999999997</v>
      </c>
      <c r="H1682">
        <v>226.95567700000001</v>
      </c>
      <c r="I1682">
        <v>3.3521519999999998</v>
      </c>
    </row>
    <row r="1683" spans="1:9" x14ac:dyDescent="0.25">
      <c r="A1683">
        <v>1682</v>
      </c>
      <c r="B1683">
        <v>241.524327</v>
      </c>
      <c r="C1683">
        <v>6.0391360000000001</v>
      </c>
      <c r="F1683">
        <v>226.91128499999999</v>
      </c>
      <c r="G1683">
        <v>7.4607809999999999</v>
      </c>
      <c r="H1683">
        <v>226.95567700000001</v>
      </c>
      <c r="I1683">
        <v>3.3521519999999998</v>
      </c>
    </row>
    <row r="1684" spans="1:9" x14ac:dyDescent="0.25">
      <c r="A1684">
        <v>1683</v>
      </c>
      <c r="B1684">
        <v>241.54083900000001</v>
      </c>
      <c r="C1684">
        <v>6.0379750000000003</v>
      </c>
      <c r="H1684">
        <v>226.95567700000001</v>
      </c>
      <c r="I1684">
        <v>3.3521519999999998</v>
      </c>
    </row>
    <row r="1685" spans="1:9" x14ac:dyDescent="0.25">
      <c r="A1685">
        <v>1684</v>
      </c>
      <c r="B1685">
        <v>241.54245800000001</v>
      </c>
      <c r="C1685">
        <v>6.0439340000000001</v>
      </c>
    </row>
    <row r="1686" spans="1:9" x14ac:dyDescent="0.25">
      <c r="A1686">
        <v>1685</v>
      </c>
      <c r="B1686">
        <v>241.540435</v>
      </c>
      <c r="C1686">
        <v>6.0570139999999997</v>
      </c>
    </row>
    <row r="1687" spans="1:9" x14ac:dyDescent="0.25">
      <c r="A1687">
        <v>1686</v>
      </c>
      <c r="B1687">
        <v>241.539174</v>
      </c>
      <c r="C1687">
        <v>6.0322180000000003</v>
      </c>
      <c r="D1687">
        <v>247.10227499999999</v>
      </c>
      <c r="E1687">
        <v>4.2662469999999999</v>
      </c>
    </row>
    <row r="1688" spans="1:9" x14ac:dyDescent="0.25">
      <c r="A1688">
        <v>1687</v>
      </c>
      <c r="B1688">
        <v>241.53705500000001</v>
      </c>
      <c r="C1688">
        <v>6.0608019999999998</v>
      </c>
      <c r="D1688">
        <v>247.07591099999999</v>
      </c>
      <c r="E1688">
        <v>4.2604389999999999</v>
      </c>
    </row>
    <row r="1689" spans="1:9" x14ac:dyDescent="0.25">
      <c r="A1689">
        <v>1688</v>
      </c>
      <c r="B1689">
        <v>241.52690000000001</v>
      </c>
      <c r="C1689">
        <v>6.0616099999999999</v>
      </c>
      <c r="D1689">
        <v>247.094042</v>
      </c>
      <c r="E1689">
        <v>4.2647320000000004</v>
      </c>
    </row>
    <row r="1690" spans="1:9" x14ac:dyDescent="0.25">
      <c r="A1690">
        <v>1689</v>
      </c>
      <c r="B1690">
        <v>241.557759</v>
      </c>
      <c r="C1690">
        <v>6.0484289999999996</v>
      </c>
      <c r="D1690">
        <v>247.100356</v>
      </c>
      <c r="E1690">
        <v>4.239077</v>
      </c>
    </row>
    <row r="1691" spans="1:9" x14ac:dyDescent="0.25">
      <c r="A1691">
        <v>1690</v>
      </c>
      <c r="B1691">
        <v>241.647704</v>
      </c>
      <c r="C1691">
        <v>6.0486310000000003</v>
      </c>
      <c r="D1691">
        <v>247.09353899999999</v>
      </c>
      <c r="E1691">
        <v>4.232259</v>
      </c>
    </row>
    <row r="1692" spans="1:9" x14ac:dyDescent="0.25">
      <c r="A1692">
        <v>1691</v>
      </c>
      <c r="B1692">
        <v>241.48463100000001</v>
      </c>
      <c r="C1692">
        <v>6.0677709999999996</v>
      </c>
      <c r="D1692">
        <v>247.055205</v>
      </c>
      <c r="E1692">
        <v>4.2649340000000002</v>
      </c>
    </row>
    <row r="1693" spans="1:9" x14ac:dyDescent="0.25">
      <c r="A1693">
        <v>1692</v>
      </c>
      <c r="B1693">
        <v>241.48463100000001</v>
      </c>
      <c r="C1693">
        <v>6.0677709999999996</v>
      </c>
      <c r="D1693">
        <v>247.09919199999999</v>
      </c>
      <c r="E1693">
        <v>4.2856399999999999</v>
      </c>
    </row>
    <row r="1694" spans="1:9" x14ac:dyDescent="0.25">
      <c r="A1694">
        <v>1693</v>
      </c>
      <c r="D1694">
        <v>247.03874099999999</v>
      </c>
      <c r="E1694">
        <v>4.3113960000000002</v>
      </c>
    </row>
    <row r="1695" spans="1:9" x14ac:dyDescent="0.25">
      <c r="A1695">
        <v>1694</v>
      </c>
      <c r="D1695">
        <v>246.95480599999999</v>
      </c>
      <c r="E1695">
        <v>4.253571</v>
      </c>
    </row>
    <row r="1696" spans="1:9" x14ac:dyDescent="0.25">
      <c r="A1696">
        <v>1695</v>
      </c>
      <c r="D1696">
        <v>246.99480299999999</v>
      </c>
      <c r="E1696">
        <v>4.2633679999999998</v>
      </c>
      <c r="F1696">
        <v>245.50745599999999</v>
      </c>
      <c r="G1696">
        <v>7.1460999999999997</v>
      </c>
    </row>
    <row r="1697" spans="1:9" x14ac:dyDescent="0.25">
      <c r="A1697">
        <v>1696</v>
      </c>
      <c r="D1697">
        <v>247.10227499999999</v>
      </c>
      <c r="E1697">
        <v>4.2662469999999999</v>
      </c>
      <c r="F1697">
        <v>245.42291499999999</v>
      </c>
      <c r="G1697">
        <v>7.1712999999999996</v>
      </c>
    </row>
    <row r="1698" spans="1:9" x14ac:dyDescent="0.25">
      <c r="A1698">
        <v>1697</v>
      </c>
      <c r="D1698">
        <v>247.10227499999999</v>
      </c>
      <c r="E1698">
        <v>4.2662469999999999</v>
      </c>
      <c r="F1698">
        <v>245.47351699999999</v>
      </c>
      <c r="G1698">
        <v>7.1667050000000003</v>
      </c>
    </row>
    <row r="1699" spans="1:9" x14ac:dyDescent="0.25">
      <c r="A1699">
        <v>1698</v>
      </c>
      <c r="D1699">
        <v>247.10227499999999</v>
      </c>
      <c r="E1699">
        <v>4.2662469999999999</v>
      </c>
      <c r="F1699">
        <v>245.49720300000001</v>
      </c>
      <c r="G1699">
        <v>7.145797</v>
      </c>
      <c r="H1699">
        <v>247.60830899999999</v>
      </c>
      <c r="I1699">
        <v>3.0419659999999999</v>
      </c>
    </row>
    <row r="1700" spans="1:9" x14ac:dyDescent="0.25">
      <c r="A1700">
        <v>1699</v>
      </c>
      <c r="F1700">
        <v>245.53826000000001</v>
      </c>
      <c r="G1700">
        <v>7.1405450000000004</v>
      </c>
      <c r="H1700">
        <v>247.62977100000001</v>
      </c>
      <c r="I1700">
        <v>3.0471170000000001</v>
      </c>
    </row>
    <row r="1701" spans="1:9" x14ac:dyDescent="0.25">
      <c r="A1701">
        <v>1700</v>
      </c>
      <c r="F1701">
        <v>245.56947199999999</v>
      </c>
      <c r="G1701">
        <v>7.1517559999999998</v>
      </c>
      <c r="H1701">
        <v>247.62037899999999</v>
      </c>
      <c r="I1701">
        <v>3.0443899999999999</v>
      </c>
    </row>
    <row r="1702" spans="1:9" x14ac:dyDescent="0.25">
      <c r="A1702">
        <v>1701</v>
      </c>
      <c r="F1702">
        <v>245.57780700000001</v>
      </c>
      <c r="G1702">
        <v>7.1684219999999996</v>
      </c>
      <c r="H1702">
        <v>247.61891399999999</v>
      </c>
      <c r="I1702">
        <v>3.0508039999999998</v>
      </c>
    </row>
    <row r="1703" spans="1:9" x14ac:dyDescent="0.25">
      <c r="A1703">
        <v>1702</v>
      </c>
      <c r="F1703">
        <v>245.54921999999999</v>
      </c>
      <c r="G1703">
        <v>7.1759969999999997</v>
      </c>
      <c r="H1703">
        <v>247.63159099999999</v>
      </c>
      <c r="I1703">
        <v>3.019997</v>
      </c>
    </row>
    <row r="1704" spans="1:9" x14ac:dyDescent="0.25">
      <c r="A1704">
        <v>1703</v>
      </c>
      <c r="F1704">
        <v>245.54503099999999</v>
      </c>
      <c r="G1704">
        <v>7.1788249999999998</v>
      </c>
      <c r="H1704">
        <v>247.61063300000001</v>
      </c>
      <c r="I1704">
        <v>3.0299459999999998</v>
      </c>
    </row>
    <row r="1705" spans="1:9" x14ac:dyDescent="0.25">
      <c r="A1705">
        <v>1704</v>
      </c>
      <c r="B1705">
        <v>260.12483900000001</v>
      </c>
      <c r="C1705">
        <v>5.92293</v>
      </c>
      <c r="F1705">
        <v>245.52775800000001</v>
      </c>
      <c r="G1705">
        <v>7.1610990000000001</v>
      </c>
      <c r="H1705">
        <v>247.63866300000001</v>
      </c>
      <c r="I1705">
        <v>3.0179269999999998</v>
      </c>
    </row>
    <row r="1706" spans="1:9" x14ac:dyDescent="0.25">
      <c r="A1706">
        <v>1705</v>
      </c>
      <c r="B1706">
        <v>260.144789</v>
      </c>
      <c r="C1706">
        <v>5.9020219999999997</v>
      </c>
      <c r="F1706">
        <v>245.565989</v>
      </c>
      <c r="G1706">
        <v>7.1442819999999996</v>
      </c>
      <c r="H1706">
        <v>247.60053099999999</v>
      </c>
      <c r="I1706">
        <v>3.027825</v>
      </c>
    </row>
    <row r="1707" spans="1:9" x14ac:dyDescent="0.25">
      <c r="A1707">
        <v>1706</v>
      </c>
      <c r="B1707">
        <v>260.14882899999998</v>
      </c>
      <c r="C1707">
        <v>5.9544430000000004</v>
      </c>
      <c r="F1707">
        <v>245.584372</v>
      </c>
      <c r="G1707">
        <v>7.1832700000000003</v>
      </c>
      <c r="H1707">
        <v>247.59295499999999</v>
      </c>
      <c r="I1707">
        <v>3.0300470000000002</v>
      </c>
    </row>
    <row r="1708" spans="1:9" x14ac:dyDescent="0.25">
      <c r="A1708">
        <v>1707</v>
      </c>
      <c r="B1708">
        <v>260.17322000000001</v>
      </c>
      <c r="C1708">
        <v>5.9413629999999999</v>
      </c>
      <c r="F1708">
        <v>245.57836</v>
      </c>
      <c r="G1708">
        <v>7.2261470000000001</v>
      </c>
      <c r="H1708">
        <v>247.62067999999999</v>
      </c>
      <c r="I1708">
        <v>3.0193409999999998</v>
      </c>
    </row>
    <row r="1709" spans="1:9" x14ac:dyDescent="0.25">
      <c r="A1709">
        <v>1708</v>
      </c>
      <c r="B1709">
        <v>260.12353000000002</v>
      </c>
      <c r="C1709">
        <v>5.9354040000000001</v>
      </c>
      <c r="F1709">
        <v>245.50745599999999</v>
      </c>
      <c r="G1709">
        <v>7.1460999999999997</v>
      </c>
      <c r="H1709">
        <v>247.60780199999999</v>
      </c>
      <c r="I1709">
        <v>3.021614</v>
      </c>
    </row>
    <row r="1710" spans="1:9" x14ac:dyDescent="0.25">
      <c r="A1710">
        <v>1709</v>
      </c>
      <c r="B1710">
        <v>260.14736399999998</v>
      </c>
      <c r="C1710">
        <v>5.9230809999999998</v>
      </c>
      <c r="F1710">
        <v>245.50745599999999</v>
      </c>
      <c r="G1710">
        <v>7.1460999999999997</v>
      </c>
      <c r="H1710">
        <v>247.586894</v>
      </c>
      <c r="I1710">
        <v>3.049188</v>
      </c>
    </row>
    <row r="1711" spans="1:9" x14ac:dyDescent="0.25">
      <c r="A1711">
        <v>1710</v>
      </c>
      <c r="B1711">
        <v>260.18372599999998</v>
      </c>
      <c r="C1711">
        <v>5.935505</v>
      </c>
      <c r="H1711">
        <v>247.605582</v>
      </c>
      <c r="I1711">
        <v>3.0305520000000001</v>
      </c>
    </row>
    <row r="1712" spans="1:9" x14ac:dyDescent="0.25">
      <c r="A1712">
        <v>1711</v>
      </c>
      <c r="B1712">
        <v>260.09974199999999</v>
      </c>
      <c r="C1712">
        <v>5.9357579999999999</v>
      </c>
      <c r="H1712">
        <v>247.61962</v>
      </c>
      <c r="I1712">
        <v>3.0188860000000002</v>
      </c>
    </row>
    <row r="1713" spans="1:11" x14ac:dyDescent="0.25">
      <c r="A1713">
        <v>1712</v>
      </c>
      <c r="B1713">
        <v>260.13817499999999</v>
      </c>
      <c r="C1713">
        <v>5.9507570000000003</v>
      </c>
      <c r="H1713">
        <v>247.642043</v>
      </c>
      <c r="I1713">
        <v>3.0238860000000001</v>
      </c>
    </row>
    <row r="1714" spans="1:11" x14ac:dyDescent="0.25">
      <c r="A1714">
        <v>1713</v>
      </c>
      <c r="B1714">
        <v>260.15069799999998</v>
      </c>
      <c r="C1714">
        <v>5.9464649999999999</v>
      </c>
      <c r="H1714">
        <v>247.648661</v>
      </c>
      <c r="I1714">
        <v>3.0211589999999999</v>
      </c>
    </row>
    <row r="1715" spans="1:11" x14ac:dyDescent="0.25">
      <c r="A1715">
        <v>1714</v>
      </c>
      <c r="B1715">
        <v>260.15276999999998</v>
      </c>
      <c r="C1715">
        <v>5.9430810000000003</v>
      </c>
      <c r="D1715">
        <v>265.00201299999998</v>
      </c>
      <c r="E1715">
        <v>4.3794740000000001</v>
      </c>
      <c r="H1715">
        <v>247.70501999999999</v>
      </c>
      <c r="I1715">
        <v>3.031714</v>
      </c>
    </row>
    <row r="1716" spans="1:11" x14ac:dyDescent="0.25">
      <c r="A1716">
        <v>1715</v>
      </c>
      <c r="B1716">
        <v>260.16175699999997</v>
      </c>
      <c r="C1716">
        <v>5.9427269999999996</v>
      </c>
      <c r="D1716">
        <v>265.02751799999999</v>
      </c>
      <c r="E1716">
        <v>4.3738169999999998</v>
      </c>
      <c r="H1716">
        <v>247.60830899999999</v>
      </c>
      <c r="I1716">
        <v>3.0419659999999999</v>
      </c>
    </row>
    <row r="1717" spans="1:11" x14ac:dyDescent="0.25">
      <c r="A1717">
        <v>1716</v>
      </c>
      <c r="B1717">
        <v>260.186305</v>
      </c>
      <c r="C1717">
        <v>5.9268190000000001</v>
      </c>
      <c r="D1717">
        <v>265.01797399999998</v>
      </c>
      <c r="E1717">
        <v>4.3399299999999998</v>
      </c>
    </row>
    <row r="1718" spans="1:11" x14ac:dyDescent="0.25">
      <c r="A1718">
        <v>1717</v>
      </c>
      <c r="B1718">
        <v>260.16918399999997</v>
      </c>
      <c r="C1718">
        <v>5.9359599999999997</v>
      </c>
      <c r="D1718">
        <v>265.02484399999997</v>
      </c>
      <c r="E1718">
        <v>4.3366480000000003</v>
      </c>
    </row>
    <row r="1719" spans="1:11" x14ac:dyDescent="0.25">
      <c r="A1719">
        <v>1718</v>
      </c>
      <c r="B1719">
        <v>260.19331999999997</v>
      </c>
      <c r="C1719">
        <v>5.9402020000000002</v>
      </c>
      <c r="D1719">
        <v>265.00434000000001</v>
      </c>
      <c r="E1719">
        <v>4.3605349999999996</v>
      </c>
    </row>
    <row r="1720" spans="1:11" x14ac:dyDescent="0.25">
      <c r="A1720">
        <v>1719</v>
      </c>
      <c r="B1720">
        <v>260.207919</v>
      </c>
      <c r="C1720">
        <v>5.9535850000000003</v>
      </c>
      <c r="D1720">
        <v>265.00782299999997</v>
      </c>
      <c r="E1720">
        <v>4.3340719999999999</v>
      </c>
    </row>
    <row r="1721" spans="1:11" x14ac:dyDescent="0.25">
      <c r="A1721">
        <v>1720</v>
      </c>
      <c r="B1721">
        <v>260.230391</v>
      </c>
      <c r="C1721">
        <v>5.9835330000000004</v>
      </c>
      <c r="D1721">
        <v>265.01807300000002</v>
      </c>
      <c r="E1721">
        <v>4.3314959999999996</v>
      </c>
    </row>
    <row r="1722" spans="1:11" x14ac:dyDescent="0.25">
      <c r="A1722">
        <v>1721</v>
      </c>
      <c r="B1722">
        <v>260.12483900000001</v>
      </c>
      <c r="C1722">
        <v>5.92293</v>
      </c>
      <c r="D1722">
        <v>264.989642</v>
      </c>
      <c r="E1722">
        <v>4.3107899999999999</v>
      </c>
    </row>
    <row r="1723" spans="1:11" x14ac:dyDescent="0.25">
      <c r="A1723">
        <v>1722</v>
      </c>
      <c r="D1723">
        <v>264.990252</v>
      </c>
      <c r="E1723">
        <v>4.3116490000000001</v>
      </c>
      <c r="F1723">
        <v>260.87369000000001</v>
      </c>
      <c r="G1723">
        <v>7.2648820000000001</v>
      </c>
    </row>
    <row r="1724" spans="1:11" x14ac:dyDescent="0.25">
      <c r="A1724">
        <v>1723</v>
      </c>
      <c r="D1724">
        <v>265.00201299999998</v>
      </c>
      <c r="E1724">
        <v>4.3794740000000001</v>
      </c>
      <c r="F1724">
        <v>260.87369000000001</v>
      </c>
      <c r="G1724">
        <v>7.2648820000000001</v>
      </c>
      <c r="J1724">
        <v>235.73325800000001</v>
      </c>
      <c r="K1724">
        <v>13.190389</v>
      </c>
    </row>
    <row r="1725" spans="1:11" x14ac:dyDescent="0.25">
      <c r="A1725">
        <v>1724</v>
      </c>
    </row>
    <row r="1726" spans="1:11" x14ac:dyDescent="0.25">
      <c r="A1726">
        <v>1725</v>
      </c>
    </row>
    <row r="1727" spans="1:11" x14ac:dyDescent="0.25">
      <c r="A1727">
        <v>1726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F3932-3C21-4250-A2D7-B272242AC8A5}">
  <dimension ref="A1:DV1571"/>
  <sheetViews>
    <sheetView workbookViewId="0">
      <selection activeCell="BO10" sqref="BO10:BQ12"/>
    </sheetView>
  </sheetViews>
  <sheetFormatPr defaultRowHeight="15" x14ac:dyDescent="0.25"/>
  <cols>
    <col min="1" max="1" width="5" bestFit="1" customWidth="1"/>
    <col min="2" max="5" width="2" bestFit="1" customWidth="1"/>
    <col min="6" max="6" width="11.140625" bestFit="1" customWidth="1"/>
    <col min="10" max="10" width="24.140625" bestFit="1" customWidth="1"/>
    <col min="11" max="11" width="12" bestFit="1" customWidth="1"/>
    <col min="13" max="13" width="18.140625" bestFit="1" customWidth="1"/>
    <col min="14" max="14" width="8.140625" bestFit="1" customWidth="1"/>
    <col min="15" max="15" width="12" bestFit="1" customWidth="1"/>
    <col min="18" max="18" width="17.5703125" bestFit="1" customWidth="1"/>
    <col min="19" max="20" width="12" bestFit="1" customWidth="1"/>
    <col min="22" max="22" width="8.85546875" bestFit="1" customWidth="1"/>
    <col min="23" max="23" width="5.42578125" bestFit="1" customWidth="1"/>
    <col min="24" max="25" width="12" bestFit="1" customWidth="1"/>
    <col min="26" max="26" width="5.140625" bestFit="1" customWidth="1"/>
    <col min="27" max="28" width="12" bestFit="1" customWidth="1"/>
    <col min="29" max="29" width="5.42578125" bestFit="1" customWidth="1"/>
    <col min="30" max="31" width="12" bestFit="1" customWidth="1"/>
    <col min="32" max="32" width="5.28515625" bestFit="1" customWidth="1"/>
    <col min="33" max="34" width="12" bestFit="1" customWidth="1"/>
    <col min="36" max="36" width="12.5703125" bestFit="1" customWidth="1"/>
    <col min="37" max="37" width="9.5703125" bestFit="1" customWidth="1"/>
    <col min="38" max="39" width="12" bestFit="1" customWidth="1"/>
    <col min="40" max="40" width="9.28515625" bestFit="1" customWidth="1"/>
    <col min="41" max="42" width="12" bestFit="1" customWidth="1"/>
    <col min="43" max="43" width="9.5703125" bestFit="1" customWidth="1"/>
    <col min="44" max="45" width="12" bestFit="1" customWidth="1"/>
    <col min="46" max="46" width="9.42578125" bestFit="1" customWidth="1"/>
    <col min="47" max="48" width="12" bestFit="1" customWidth="1"/>
    <col min="50" max="50" width="23.5703125" bestFit="1" customWidth="1"/>
    <col min="51" max="52" width="12" bestFit="1" customWidth="1"/>
    <col min="53" max="53" width="23.28515625" bestFit="1" customWidth="1"/>
    <col min="54" max="55" width="12" bestFit="1" customWidth="1"/>
    <col min="56" max="56" width="23.7109375" bestFit="1" customWidth="1"/>
    <col min="57" max="58" width="12" bestFit="1" customWidth="1"/>
    <col min="59" max="59" width="23.42578125" bestFit="1" customWidth="1"/>
    <col min="60" max="61" width="12" bestFit="1" customWidth="1"/>
    <col min="63" max="63" width="19.140625" bestFit="1" customWidth="1"/>
    <col min="64" max="65" width="12" bestFit="1" customWidth="1"/>
    <col min="67" max="67" width="17.42578125" bestFit="1" customWidth="1"/>
    <col min="68" max="69" width="12" bestFit="1" customWidth="1"/>
    <col min="71" max="71" width="12.42578125" bestFit="1" customWidth="1"/>
    <col min="72" max="72" width="8" bestFit="1" customWidth="1"/>
    <col min="73" max="73" width="12" bestFit="1" customWidth="1"/>
    <col min="74" max="74" width="6" bestFit="1" customWidth="1"/>
    <col min="76" max="76" width="14.5703125" bestFit="1" customWidth="1"/>
    <col min="77" max="78" width="12" bestFit="1" customWidth="1"/>
    <col min="79" max="79" width="14.28515625" bestFit="1" customWidth="1"/>
    <col min="80" max="81" width="12" bestFit="1" customWidth="1"/>
    <col min="82" max="82" width="14.5703125" bestFit="1" customWidth="1"/>
    <col min="83" max="84" width="12" bestFit="1" customWidth="1"/>
    <col min="85" max="85" width="14.42578125" bestFit="1" customWidth="1"/>
    <col min="86" max="87" width="12" bestFit="1" customWidth="1"/>
    <col min="89" max="89" width="15.28515625" bestFit="1" customWidth="1"/>
    <col min="90" max="91" width="12" bestFit="1" customWidth="1"/>
    <col min="92" max="92" width="15" bestFit="1" customWidth="1"/>
    <col min="93" max="94" width="12" bestFit="1" customWidth="1"/>
    <col min="95" max="95" width="15.28515625" bestFit="1" customWidth="1"/>
    <col min="96" max="97" width="12" bestFit="1" customWidth="1"/>
    <col min="98" max="98" width="15.140625" bestFit="1" customWidth="1"/>
    <col min="99" max="100" width="12" bestFit="1" customWidth="1"/>
    <col min="102" max="102" width="15.42578125" bestFit="1" customWidth="1"/>
    <col min="103" max="104" width="12" bestFit="1" customWidth="1"/>
    <col min="105" max="105" width="15.140625" bestFit="1" customWidth="1"/>
    <col min="106" max="107" width="12" bestFit="1" customWidth="1"/>
    <col min="108" max="108" width="15.42578125" bestFit="1" customWidth="1"/>
    <col min="109" max="110" width="12" bestFit="1" customWidth="1"/>
    <col min="111" max="111" width="15.28515625" bestFit="1" customWidth="1"/>
    <col min="112" max="113" width="12" bestFit="1" customWidth="1"/>
    <col min="115" max="115" width="16.140625" bestFit="1" customWidth="1"/>
    <col min="116" max="117" width="12" bestFit="1" customWidth="1"/>
    <col min="118" max="118" width="15.85546875" bestFit="1" customWidth="1"/>
    <col min="119" max="120" width="12" bestFit="1" customWidth="1"/>
    <col min="121" max="121" width="16.140625" bestFit="1" customWidth="1"/>
    <col min="122" max="123" width="12" bestFit="1" customWidth="1"/>
    <col min="124" max="124" width="16" bestFit="1" customWidth="1"/>
    <col min="125" max="126" width="12" bestFit="1" customWidth="1"/>
  </cols>
  <sheetData>
    <row r="1" spans="1:126" x14ac:dyDescent="0.25">
      <c r="A1">
        <v>200</v>
      </c>
      <c r="F1" t="s">
        <v>9</v>
      </c>
      <c r="J1" t="s">
        <v>300</v>
      </c>
      <c r="K1">
        <v>92.070484581497809</v>
      </c>
      <c r="M1" t="s">
        <v>240</v>
      </c>
      <c r="N1" t="s">
        <v>241</v>
      </c>
      <c r="O1" t="s">
        <v>242</v>
      </c>
      <c r="S1" t="s">
        <v>30</v>
      </c>
      <c r="T1" t="s">
        <v>31</v>
      </c>
      <c r="V1" t="s">
        <v>220</v>
      </c>
      <c r="W1" t="s">
        <v>215</v>
      </c>
      <c r="X1" t="s">
        <v>30</v>
      </c>
      <c r="Y1" t="s">
        <v>31</v>
      </c>
      <c r="Z1" t="s">
        <v>216</v>
      </c>
      <c r="AA1" t="s">
        <v>30</v>
      </c>
      <c r="AB1" t="s">
        <v>31</v>
      </c>
      <c r="AC1" t="s">
        <v>217</v>
      </c>
      <c r="AD1" t="s">
        <v>30</v>
      </c>
      <c r="AE1" t="s">
        <v>31</v>
      </c>
      <c r="AF1" t="s">
        <v>218</v>
      </c>
      <c r="AG1" t="s">
        <v>30</v>
      </c>
      <c r="AH1" t="s">
        <v>31</v>
      </c>
      <c r="AJ1" t="s">
        <v>315</v>
      </c>
      <c r="AK1" t="s">
        <v>215</v>
      </c>
      <c r="AL1" t="s">
        <v>30</v>
      </c>
      <c r="AM1" t="s">
        <v>31</v>
      </c>
      <c r="AN1" t="s">
        <v>216</v>
      </c>
      <c r="AO1" t="s">
        <v>30</v>
      </c>
      <c r="AP1" t="s">
        <v>31</v>
      </c>
      <c r="AQ1" t="s">
        <v>217</v>
      </c>
      <c r="AR1" t="s">
        <v>30</v>
      </c>
      <c r="AS1" t="s">
        <v>31</v>
      </c>
      <c r="AT1" t="s">
        <v>218</v>
      </c>
      <c r="AU1" t="s">
        <v>30</v>
      </c>
      <c r="AV1" t="s">
        <v>31</v>
      </c>
      <c r="AX1" t="s">
        <v>99</v>
      </c>
      <c r="AY1" t="s">
        <v>30</v>
      </c>
      <c r="AZ1" t="s">
        <v>31</v>
      </c>
      <c r="BA1" t="s">
        <v>100</v>
      </c>
      <c r="BB1" t="s">
        <v>30</v>
      </c>
      <c r="BC1" t="s">
        <v>31</v>
      </c>
      <c r="BD1" t="s">
        <v>101</v>
      </c>
      <c r="BE1" t="s">
        <v>30</v>
      </c>
      <c r="BF1" t="s">
        <v>31</v>
      </c>
      <c r="BG1" t="s">
        <v>102</v>
      </c>
      <c r="BH1" t="s">
        <v>30</v>
      </c>
      <c r="BI1" t="s">
        <v>31</v>
      </c>
      <c r="BK1" t="s">
        <v>313</v>
      </c>
      <c r="BL1" t="s">
        <v>30</v>
      </c>
      <c r="BM1" t="s">
        <v>31</v>
      </c>
      <c r="BO1" t="s">
        <v>29</v>
      </c>
      <c r="BP1" t="s">
        <v>30</v>
      </c>
      <c r="BQ1" t="s">
        <v>31</v>
      </c>
      <c r="BS1" t="s">
        <v>212</v>
      </c>
      <c r="BT1" t="s">
        <v>213</v>
      </c>
      <c r="BU1" t="s">
        <v>214</v>
      </c>
      <c r="BV1" t="e">
        <v>#N/A</v>
      </c>
      <c r="BX1" t="s">
        <v>164</v>
      </c>
      <c r="BY1" t="s">
        <v>30</v>
      </c>
      <c r="BZ1" t="s">
        <v>31</v>
      </c>
      <c r="CA1" t="s">
        <v>165</v>
      </c>
      <c r="CB1" t="s">
        <v>30</v>
      </c>
      <c r="CC1" t="s">
        <v>31</v>
      </c>
      <c r="CD1" t="s">
        <v>166</v>
      </c>
      <c r="CE1" t="s">
        <v>30</v>
      </c>
      <c r="CF1" t="s">
        <v>31</v>
      </c>
      <c r="CG1" t="s">
        <v>167</v>
      </c>
      <c r="CH1" t="s">
        <v>30</v>
      </c>
      <c r="CI1" t="s">
        <v>31</v>
      </c>
      <c r="CK1" t="s">
        <v>168</v>
      </c>
      <c r="CL1" t="s">
        <v>30</v>
      </c>
      <c r="CM1" t="s">
        <v>31</v>
      </c>
      <c r="CN1" t="s">
        <v>169</v>
      </c>
      <c r="CO1" t="s">
        <v>30</v>
      </c>
      <c r="CP1" t="s">
        <v>31</v>
      </c>
      <c r="CQ1" t="s">
        <v>170</v>
      </c>
      <c r="CR1" t="s">
        <v>30</v>
      </c>
      <c r="CS1" t="s">
        <v>31</v>
      </c>
      <c r="CT1" t="s">
        <v>171</v>
      </c>
      <c r="CU1" t="s">
        <v>30</v>
      </c>
      <c r="CV1" t="s">
        <v>31</v>
      </c>
      <c r="CX1" t="s">
        <v>172</v>
      </c>
      <c r="CY1" t="s">
        <v>30</v>
      </c>
      <c r="CZ1" t="s">
        <v>31</v>
      </c>
      <c r="DA1" t="s">
        <v>173</v>
      </c>
      <c r="DB1" t="s">
        <v>30</v>
      </c>
      <c r="DC1" t="s">
        <v>31</v>
      </c>
      <c r="DD1" t="s">
        <v>174</v>
      </c>
      <c r="DE1" t="s">
        <v>30</v>
      </c>
      <c r="DF1" t="s">
        <v>31</v>
      </c>
      <c r="DG1" t="s">
        <v>175</v>
      </c>
      <c r="DH1" t="s">
        <v>30</v>
      </c>
      <c r="DI1" t="s">
        <v>31</v>
      </c>
      <c r="DK1" t="s">
        <v>188</v>
      </c>
      <c r="DL1" t="s">
        <v>30</v>
      </c>
      <c r="DM1" t="s">
        <v>31</v>
      </c>
      <c r="DN1" t="s">
        <v>189</v>
      </c>
      <c r="DO1" t="s">
        <v>30</v>
      </c>
      <c r="DP1" t="s">
        <v>31</v>
      </c>
      <c r="DQ1" t="s">
        <v>190</v>
      </c>
      <c r="DR1" t="s">
        <v>30</v>
      </c>
      <c r="DS1" t="s">
        <v>31</v>
      </c>
      <c r="DT1" t="s">
        <v>191</v>
      </c>
      <c r="DU1" t="s">
        <v>30</v>
      </c>
      <c r="DV1" t="s">
        <v>31</v>
      </c>
    </row>
    <row r="2" spans="1:126" x14ac:dyDescent="0.25">
      <c r="A2">
        <v>1</v>
      </c>
      <c r="J2" t="s">
        <v>301</v>
      </c>
      <c r="K2">
        <v>93.061224489795919</v>
      </c>
      <c r="M2" t="s">
        <v>299</v>
      </c>
      <c r="N2">
        <v>227</v>
      </c>
      <c r="R2" t="s">
        <v>236</v>
      </c>
      <c r="S2">
        <v>9.5726872246696043E-2</v>
      </c>
      <c r="T2">
        <v>1.9462360551253312E-2</v>
      </c>
      <c r="W2" t="s">
        <v>221</v>
      </c>
      <c r="X2">
        <f>AVERAGE(Coordination!AT:AT)</f>
        <v>0.44166416239962808</v>
      </c>
      <c r="Y2">
        <f>STDEV(Coordination!AT:AT)</f>
        <v>0.23210447575339796</v>
      </c>
      <c r="Z2" t="s">
        <v>224</v>
      </c>
      <c r="AA2">
        <f>AVERAGE(Coordination!AW:AW)</f>
        <v>0.56239429276828112</v>
      </c>
      <c r="AB2">
        <f>STDEV(Coordination!AW:AW)</f>
        <v>0.22702478564384554</v>
      </c>
      <c r="AC2" t="s">
        <v>227</v>
      </c>
      <c r="AD2">
        <f>AVERAGE(Coordination!AZ:AZ)</f>
        <v>0.53808597473370334</v>
      </c>
      <c r="AE2">
        <f>STDEV(Coordination!AZ:AZ)</f>
        <v>0.11278958857913617</v>
      </c>
      <c r="AF2" t="s">
        <v>230</v>
      </c>
      <c r="AG2">
        <f>AVERAGE(Coordination!BC:BC)</f>
        <v>0.55991430774383943</v>
      </c>
      <c r="AH2">
        <f>STDEV(Coordination!BC:BC)</f>
        <v>0.22190316601859364</v>
      </c>
      <c r="AK2" t="s">
        <v>316</v>
      </c>
      <c r="AL2">
        <f>AVERAGE(Coordination!BQ:BQ)</f>
        <v>0.28494889055803041</v>
      </c>
      <c r="AM2">
        <f>STDEV(Coordination!BQ:BQ)</f>
        <v>0.10109501612795235</v>
      </c>
      <c r="AN2" t="s">
        <v>319</v>
      </c>
      <c r="AO2">
        <f>AVERAGE(Coordination!BT:BT)</f>
        <v>0.29221290190492899</v>
      </c>
      <c r="AP2">
        <f>STDEV(Coordination!BT:BT)</f>
        <v>0.10755769375977965</v>
      </c>
      <c r="AQ2" t="s">
        <v>322</v>
      </c>
      <c r="AR2">
        <f>AVERAGE(Coordination!BW:BW)</f>
        <v>0.39776389875919044</v>
      </c>
      <c r="AS2">
        <f>STDEV(Coordination!BW:BW)</f>
        <v>5.9657925708317079E-2</v>
      </c>
      <c r="AT2" t="s">
        <v>325</v>
      </c>
      <c r="AU2">
        <f>AVERAGE(Coordination!BZ:BZ)</f>
        <v>0.30933115234922187</v>
      </c>
      <c r="AV2">
        <f>STDEV(Coordination!BZ:BZ)</f>
        <v>0.12588103888601496</v>
      </c>
      <c r="AX2" t="s">
        <v>103</v>
      </c>
      <c r="AY2">
        <f>AVERAGE(Cycle!$CL:$CL)</f>
        <v>10.898305084745763</v>
      </c>
      <c r="AZ2">
        <f>STDEV(Cycle!$CL:$CL)</f>
        <v>2.1710867710406001</v>
      </c>
      <c r="BA2" t="s">
        <v>104</v>
      </c>
      <c r="BB2">
        <f>AVERAGE(Cycle!$CP:$CP)</f>
        <v>10.745762711864407</v>
      </c>
      <c r="BC2">
        <f>STDEV(Cycle!$CP:$CP)</f>
        <v>2.1382656550786825</v>
      </c>
      <c r="BD2" t="s">
        <v>105</v>
      </c>
      <c r="BE2">
        <f>AVERAGE(Cycle!$CT:$CT)</f>
        <v>11.716666666666667</v>
      </c>
      <c r="BF2">
        <f>STDEV(Cycle!$CT:$CT)</f>
        <v>1.8048115227824615</v>
      </c>
      <c r="BG2" t="s">
        <v>106</v>
      </c>
      <c r="BH2">
        <f>AVERAGE(Cycle!$CX:$CX)</f>
        <v>11.526315789473685</v>
      </c>
      <c r="BI2">
        <f>STDEV(Cycle!$CX:$CX)</f>
        <v>2.0450747729771797</v>
      </c>
      <c r="BK2" t="s">
        <v>314</v>
      </c>
      <c r="BL2">
        <f>AVERAGE(Cycle!AO:AR)</f>
        <v>182.38126009164307</v>
      </c>
      <c r="BM2">
        <f>STDEV(Cycle!AO:AR)</f>
        <v>35.22574840524625</v>
      </c>
      <c r="BO2" t="s">
        <v>32</v>
      </c>
      <c r="BP2">
        <f>AVERAGE(Cycle!BF:BF)</f>
        <v>1.6951881000000004</v>
      </c>
      <c r="BQ2">
        <f>STDEV(Cycle!BF:BF)</f>
        <v>0.59958697880408629</v>
      </c>
      <c r="BS2" t="s">
        <v>206</v>
      </c>
      <c r="BT2">
        <v>39</v>
      </c>
      <c r="BU2">
        <v>2.5145067698259185</v>
      </c>
      <c r="BV2">
        <v>0.19500000000000001</v>
      </c>
      <c r="BX2" t="s">
        <v>140</v>
      </c>
      <c r="BY2">
        <f>AVERAGE(Cycle!DC:DC)</f>
        <v>54.426859176071368</v>
      </c>
      <c r="BZ2">
        <f>STDEV(Cycle!DC:DC)</f>
        <v>22.26514429293897</v>
      </c>
      <c r="CA2" t="s">
        <v>143</v>
      </c>
      <c r="CB2">
        <f>AVERAGE(Cycle!DF:DF)</f>
        <v>51.333687758320096</v>
      </c>
      <c r="CC2">
        <f>STDEV(Cycle!DF:DF)</f>
        <v>16.91722357591533</v>
      </c>
      <c r="CD2" t="s">
        <v>146</v>
      </c>
      <c r="CE2">
        <f>AVERAGE(Cycle!DI:DI)</f>
        <v>29.416060579291795</v>
      </c>
      <c r="CF2">
        <f>STDEV(Cycle!DI:DI)</f>
        <v>11.485451157913895</v>
      </c>
      <c r="CG2" t="s">
        <v>149</v>
      </c>
      <c r="CH2">
        <f>AVERAGE(Cycle!DL:DL)</f>
        <v>47.875442088870891</v>
      </c>
      <c r="CI2">
        <f>STDEV(Cycle!DL:DL)</f>
        <v>16.119390813506524</v>
      </c>
      <c r="CK2" t="s">
        <v>152</v>
      </c>
      <c r="CL2">
        <f>AVERAGE(Cycle!DP:DP)</f>
        <v>33.368279001379697</v>
      </c>
      <c r="CM2">
        <f>STDEV(Cycle!DP:DP)</f>
        <v>20.924673798817597</v>
      </c>
      <c r="CN2" t="s">
        <v>155</v>
      </c>
      <c r="CO2">
        <f>AVERAGE(Cycle!DS:DS)</f>
        <v>33.893827453149491</v>
      </c>
      <c r="CP2">
        <f>STDEV(Cycle!DS:DS)</f>
        <v>23.173112969338412</v>
      </c>
      <c r="CQ2" t="s">
        <v>158</v>
      </c>
      <c r="CR2">
        <f>AVERAGE(Cycle!DV:DV)</f>
        <v>8.8122941872941851</v>
      </c>
      <c r="CS2">
        <f>STDEV(Cycle!DV:DV)</f>
        <v>11.031591267783613</v>
      </c>
      <c r="CT2" t="s">
        <v>161</v>
      </c>
      <c r="CU2">
        <f>AVERAGE(Cycle!DY:DY)</f>
        <v>31.917261588314226</v>
      </c>
      <c r="CV2">
        <f>STDEV(Cycle!DY:DY)</f>
        <v>28.382542132961245</v>
      </c>
      <c r="CX2" t="s">
        <v>176</v>
      </c>
      <c r="CY2">
        <f>AVERAGE(Cycle!BV:BV)/200</f>
        <v>3.9285714285714285E-2</v>
      </c>
      <c r="CZ2">
        <f>STDEV(Cycle!BV:BV)/200</f>
        <v>1.6553729912801341E-2</v>
      </c>
      <c r="DA2" t="s">
        <v>177</v>
      </c>
      <c r="DB2">
        <f>AVERAGE(Cycle!BZ:BZ)/200</f>
        <v>4.0267857142857147E-2</v>
      </c>
      <c r="DC2">
        <f>STDEV(Cycle!BZ:BZ)/200</f>
        <v>1.5238099465637943E-2</v>
      </c>
      <c r="DD2" t="s">
        <v>178</v>
      </c>
      <c r="DE2">
        <f>AVERAGE(Cycle!CD:CD)/200</f>
        <v>2.0701754385964916E-2</v>
      </c>
      <c r="DF2">
        <f>STDEV(Cycle!CD:CD)/200</f>
        <v>9.1338556095298187E-3</v>
      </c>
      <c r="DG2" t="s">
        <v>179</v>
      </c>
      <c r="DH2">
        <f>AVERAGE(Cycle!CH:CH)/200</f>
        <v>3.5384615384615382E-2</v>
      </c>
      <c r="DI2">
        <f>STDEV(Cycle!CH:CH)/200</f>
        <v>1.3678599065627663E-2</v>
      </c>
      <c r="DK2" t="s">
        <v>192</v>
      </c>
      <c r="DL2">
        <f>AVERAGE(Cycle!CM:CM)/200</f>
        <v>1.7711864406779659E-2</v>
      </c>
      <c r="DM2">
        <f>STDEV(Cycle!CM:CM)/200</f>
        <v>1.1037632878815295E-2</v>
      </c>
      <c r="DN2" t="s">
        <v>193</v>
      </c>
      <c r="DO2">
        <f>AVERAGE(Cycle!CQ:CQ)/200</f>
        <v>1.6864406779661015E-2</v>
      </c>
      <c r="DP2">
        <f>STDEV(Cycle!CQ:CQ)/200</f>
        <v>1.0743815586136927E-2</v>
      </c>
      <c r="DQ2" t="s">
        <v>194</v>
      </c>
      <c r="DR2">
        <f>AVERAGE(Cycle!CU:CU)/200</f>
        <v>5.5000000000000005E-3</v>
      </c>
      <c r="DS2">
        <f>STDEV(Cycle!CU:CU)/200</f>
        <v>7.4617669557347421E-3</v>
      </c>
      <c r="DT2" t="s">
        <v>195</v>
      </c>
      <c r="DU2">
        <f>AVERAGE(Cycle!CY:CY)/200</f>
        <v>1.9736842105263157E-2</v>
      </c>
      <c r="DV2">
        <f>STDEV(Cycle!CY:CY)/200</f>
        <v>1.9305371491402403E-2</v>
      </c>
    </row>
    <row r="3" spans="1:126" x14ac:dyDescent="0.25">
      <c r="A3">
        <v>2</v>
      </c>
      <c r="J3" t="s">
        <v>302</v>
      </c>
      <c r="K3">
        <v>97.58064516129032</v>
      </c>
      <c r="M3" t="s">
        <v>293</v>
      </c>
      <c r="N3">
        <v>103</v>
      </c>
      <c r="O3">
        <f t="shared" ref="O3:O9" si="0" xml:space="preserve"> (N3/N$2)*100</f>
        <v>45.374449339207047</v>
      </c>
      <c r="R3" t="s">
        <v>239</v>
      </c>
      <c r="S3">
        <v>29.158638407193322</v>
      </c>
      <c r="W3" t="s">
        <v>222</v>
      </c>
      <c r="X3">
        <f>AVERAGE(Coordination!AU:AU)</f>
        <v>0.46415182852455289</v>
      </c>
      <c r="Y3">
        <f>STDEV(Coordination!AU:AU)</f>
        <v>0.11371823938700833</v>
      </c>
      <c r="Z3" t="s">
        <v>225</v>
      </c>
      <c r="AA3">
        <f>AVERAGE(Coordination!AX:AX)</f>
        <v>0.4867695004270452</v>
      </c>
      <c r="AB3">
        <f>STDEV(Coordination!AX:AX)</f>
        <v>0.23168981997786728</v>
      </c>
      <c r="AC3" t="s">
        <v>228</v>
      </c>
      <c r="AD3">
        <f>AVERAGE(Coordination!BA:BA)</f>
        <v>0.4760040618262823</v>
      </c>
      <c r="AE3">
        <f>STDEV(Coordination!BA:BA)</f>
        <v>0.24776617181248248</v>
      </c>
      <c r="AF3" t="s">
        <v>231</v>
      </c>
      <c r="AG3">
        <f>AVERAGE(Coordination!BD:BD)</f>
        <v>0.5261415808963078</v>
      </c>
      <c r="AH3">
        <f>STDEV(Coordination!BD:BD)</f>
        <v>0.12299772384917389</v>
      </c>
      <c r="AK3" t="s">
        <v>317</v>
      </c>
      <c r="AL3">
        <f>AVERAGE(Coordination!BR:BR)</f>
        <v>0.39892933570835687</v>
      </c>
      <c r="AM3">
        <f>STDEV(Coordination!BR:BR)</f>
        <v>6.1961949101639824E-2</v>
      </c>
      <c r="AN3" t="s">
        <v>320</v>
      </c>
      <c r="AO3">
        <f>AVERAGE(Coordination!BU:BU)</f>
        <v>0.2931388175584842</v>
      </c>
      <c r="AP3">
        <f>STDEV(Coordination!BU:BU)</f>
        <v>0.1014338429515145</v>
      </c>
      <c r="AQ3" t="s">
        <v>323</v>
      </c>
      <c r="AR3">
        <f>AVERAGE(Coordination!BX:BX)</f>
        <v>0.28113193164864708</v>
      </c>
      <c r="AS3">
        <f>STDEV(Coordination!BX:BX)</f>
        <v>0.11495876211575089</v>
      </c>
      <c r="AT3" t="s">
        <v>326</v>
      </c>
      <c r="AU3">
        <f>AVERAGE(Coordination!CA:CA)</f>
        <v>0.39183762888221868</v>
      </c>
      <c r="AV3">
        <f>STDEV(Coordination!CA:CA)</f>
        <v>6.2423788424518671E-2</v>
      </c>
      <c r="AX3" t="s">
        <v>107</v>
      </c>
      <c r="AY3">
        <f>AVERAGE(Cycle!$BU:$BU)</f>
        <v>14.428571428571429</v>
      </c>
      <c r="AZ3">
        <f>STDEV(Cycle!$BU:$BU)</f>
        <v>1.8474271333362575</v>
      </c>
      <c r="BA3" t="s">
        <v>108</v>
      </c>
      <c r="BB3">
        <f>AVERAGE(Cycle!$BY:$BY)</f>
        <v>15.553571428571429</v>
      </c>
      <c r="BC3">
        <f>STDEV(Cycle!$BY:$BY)</f>
        <v>1.95326898819895</v>
      </c>
      <c r="BD3" t="s">
        <v>109</v>
      </c>
      <c r="BE3">
        <f>AVERAGE(Cycle!$CC:$CC)</f>
        <v>13.842105263157896</v>
      </c>
      <c r="BF3">
        <f>STDEV(Cycle!$CC:$CC)</f>
        <v>1.5787593873062262</v>
      </c>
      <c r="BG3" t="s">
        <v>110</v>
      </c>
      <c r="BH3">
        <f>AVERAGE(Cycle!$CG:$CG)</f>
        <v>14.634615384615385</v>
      </c>
      <c r="BI3">
        <f>STDEV(Cycle!$CG:$CG)</f>
        <v>1.7038462389644102</v>
      </c>
      <c r="BK3" t="s">
        <v>310</v>
      </c>
      <c r="BL3">
        <v>180.79360119217574</v>
      </c>
      <c r="BO3" t="s">
        <v>33</v>
      </c>
      <c r="BP3">
        <f>AVERAGE(Cycle!BG:BG)</f>
        <v>3.429102120689655</v>
      </c>
      <c r="BQ3">
        <f>STDEV(Cycle!BG:BG)</f>
        <v>0.89172532209439637</v>
      </c>
      <c r="BS3" t="s">
        <v>207</v>
      </c>
      <c r="BT3">
        <v>452</v>
      </c>
      <c r="BU3">
        <v>29.142488716956805</v>
      </c>
      <c r="BV3">
        <v>2.2599999999999998</v>
      </c>
      <c r="BX3" t="s">
        <v>141</v>
      </c>
      <c r="BY3">
        <f>AVERAGE(Cycle!DD:DD)</f>
        <v>27.676788664183622</v>
      </c>
      <c r="BZ3">
        <f>STDEV(Cycle!DD:DD)</f>
        <v>9.4059452758149984</v>
      </c>
      <c r="CA3" t="s">
        <v>144</v>
      </c>
      <c r="CB3">
        <f>AVERAGE(Cycle!DG:DG)</f>
        <v>46.985771727105764</v>
      </c>
      <c r="CC3">
        <f>STDEV(Cycle!DG:DG)</f>
        <v>17.838169125241389</v>
      </c>
      <c r="CD3" t="s">
        <v>147</v>
      </c>
      <c r="CE3">
        <f>AVERAGE(Cycle!DJ:DJ)</f>
        <v>50.943615140494721</v>
      </c>
      <c r="CF3">
        <f>STDEV(Cycle!DJ:DJ)</f>
        <v>17.84748884617083</v>
      </c>
      <c r="CG3" t="s">
        <v>150</v>
      </c>
      <c r="CH3">
        <f>AVERAGE(Cycle!DM:DM)</f>
        <v>34.153851625868782</v>
      </c>
      <c r="CI3">
        <f>STDEV(Cycle!DM:DM)</f>
        <v>11.943792042724555</v>
      </c>
      <c r="CK3" t="s">
        <v>153</v>
      </c>
      <c r="CL3">
        <f>AVERAGE(Cycle!DQ:DQ)</f>
        <v>9.2075487102904834</v>
      </c>
      <c r="CM3">
        <f>STDEV(Cycle!DQ:DQ)</f>
        <v>10.35669091729296</v>
      </c>
      <c r="CN3" t="s">
        <v>156</v>
      </c>
      <c r="CO3">
        <f>AVERAGE(Cycle!DT:DT)</f>
        <v>34.608076508624862</v>
      </c>
      <c r="CP3">
        <f>STDEV(Cycle!DT:DT)</f>
        <v>29.007856602830092</v>
      </c>
      <c r="CQ3" t="s">
        <v>159</v>
      </c>
      <c r="CR3">
        <f>AVERAGE(Cycle!DW:DW)</f>
        <v>31.821411023616907</v>
      </c>
      <c r="CS3">
        <f>STDEV(Cycle!DW:DW)</f>
        <v>30.015351267266073</v>
      </c>
      <c r="CT3" t="s">
        <v>162</v>
      </c>
      <c r="CU3">
        <f>AVERAGE(Cycle!DZ:DZ)</f>
        <v>7.1864733706838955</v>
      </c>
      <c r="CV3">
        <f>STDEV(Cycle!DZ:DZ)</f>
        <v>9.8443811465020161</v>
      </c>
      <c r="CX3" t="s">
        <v>180</v>
      </c>
      <c r="CY3">
        <f>AVERAGE(Cycle!BW:BW)/200</f>
        <v>2.0267857142857143E-2</v>
      </c>
      <c r="CZ3">
        <f>STDEV(Cycle!BW:BW)/200</f>
        <v>8.280296594223642E-3</v>
      </c>
      <c r="DA3" t="s">
        <v>181</v>
      </c>
      <c r="DB3">
        <f>AVERAGE(Cycle!CA:CA)/200</f>
        <v>3.6517857142857144E-2</v>
      </c>
      <c r="DC3">
        <f>STDEV(Cycle!CA:CA)/200</f>
        <v>1.4613805516986728E-2</v>
      </c>
      <c r="DD3" t="s">
        <v>182</v>
      </c>
      <c r="DE3">
        <f>AVERAGE(Cycle!CE:CE)/200</f>
        <v>3.5526315789473684E-2</v>
      </c>
      <c r="DF3">
        <f>STDEV(Cycle!CE:CE)/200</f>
        <v>1.4257961764719758E-2</v>
      </c>
      <c r="DG3" t="s">
        <v>183</v>
      </c>
      <c r="DH3">
        <f>AVERAGE(Cycle!CI:CI)/200</f>
        <v>2.548076923076923E-2</v>
      </c>
      <c r="DI3">
        <f>STDEV(Cycle!CI:CI)/200</f>
        <v>1.0537496790621957E-2</v>
      </c>
      <c r="DK3" t="s">
        <v>196</v>
      </c>
      <c r="DL3">
        <f>AVERAGE(Cycle!CN:CN)/200</f>
        <v>5.5932203389830503E-3</v>
      </c>
      <c r="DM3">
        <f>STDEV(Cycle!CN:CN)/200</f>
        <v>7.4904966090783114E-3</v>
      </c>
      <c r="DN3" t="s">
        <v>197</v>
      </c>
      <c r="DO3">
        <f>AVERAGE(Cycle!CR:CR)/200</f>
        <v>2.0677966101694912E-2</v>
      </c>
      <c r="DP3">
        <f>STDEV(Cycle!CR:CR)/200</f>
        <v>1.9375100158109174E-2</v>
      </c>
      <c r="DQ3" t="s">
        <v>198</v>
      </c>
      <c r="DR3">
        <f>AVERAGE(Cycle!CV:CV)/200</f>
        <v>1.9583333333333331E-2</v>
      </c>
      <c r="DS3">
        <f>STDEV(Cycle!CV:CV)/200</f>
        <v>1.9294586635798333E-2</v>
      </c>
      <c r="DT3" t="s">
        <v>199</v>
      </c>
      <c r="DU3">
        <f>AVERAGE(Cycle!CZ:CZ)/200</f>
        <v>4.2982456140350876E-3</v>
      </c>
      <c r="DV3">
        <f>STDEV(Cycle!CZ:CZ)/200</f>
        <v>5.7816362991578206E-3</v>
      </c>
    </row>
    <row r="4" spans="1:126" x14ac:dyDescent="0.25">
      <c r="A4">
        <v>3</v>
      </c>
      <c r="F4" t="s">
        <v>22</v>
      </c>
      <c r="J4" t="s">
        <v>303</v>
      </c>
      <c r="K4">
        <v>0</v>
      </c>
      <c r="M4" t="s">
        <v>294</v>
      </c>
      <c r="N4">
        <v>1</v>
      </c>
      <c r="O4">
        <f t="shared" si="0"/>
        <v>0.44052863436123352</v>
      </c>
      <c r="W4" t="s">
        <v>223</v>
      </c>
      <c r="X4">
        <f>AVERAGE(Coordination!AV:AV)</f>
        <v>0.41547429137638503</v>
      </c>
      <c r="Y4">
        <f>STDEV(Coordination!AV:AV)</f>
        <v>0.22493403537684403</v>
      </c>
      <c r="Z4" t="s">
        <v>226</v>
      </c>
      <c r="AA4">
        <f>AVERAGE(Coordination!AY:AY)</f>
        <v>0.47650175404968642</v>
      </c>
      <c r="AB4">
        <f>STDEV(Coordination!AY:AY)</f>
        <v>0.12177628896936329</v>
      </c>
      <c r="AC4" t="s">
        <v>229</v>
      </c>
      <c r="AD4">
        <f>AVERAGE(Coordination!BB:BB)</f>
        <v>0.3829673668196224</v>
      </c>
      <c r="AE4">
        <f>STDEV(Coordination!BB:BB)</f>
        <v>0.39375832071487149</v>
      </c>
      <c r="AF4" t="s">
        <v>232</v>
      </c>
      <c r="AG4">
        <f>AVERAGE(Coordination!BE:BE)</f>
        <v>0.44773908000224288</v>
      </c>
      <c r="AH4">
        <f>STDEV(Coordination!BE:BE)</f>
        <v>0.41147291632671845</v>
      </c>
      <c r="AK4" t="s">
        <v>318</v>
      </c>
      <c r="AL4">
        <f>AVERAGE(Coordination!BS:BS)</f>
        <v>0.29821146994430903</v>
      </c>
      <c r="AM4">
        <f>STDEV(Coordination!BS:BS)</f>
        <v>0.128104910845634</v>
      </c>
      <c r="AN4" t="s">
        <v>321</v>
      </c>
      <c r="AO4">
        <f>AVERAGE(Coordination!BV:BV)</f>
        <v>0.3901222380588848</v>
      </c>
      <c r="AP4">
        <f>STDEV(Coordination!BV:BV)</f>
        <v>5.5669000705013273E-2</v>
      </c>
      <c r="AQ4" t="s">
        <v>324</v>
      </c>
      <c r="AR4">
        <f>AVERAGE(Coordination!BY:BY)</f>
        <v>0.11162023243718758</v>
      </c>
      <c r="AS4">
        <f>STDEV(Coordination!BY:BY)</f>
        <v>0.1239505466553714</v>
      </c>
      <c r="AT4" t="s">
        <v>327</v>
      </c>
      <c r="AU4">
        <f>AVERAGE(Coordination!CB:CB)</f>
        <v>0.10766815773896686</v>
      </c>
      <c r="AV4">
        <f>STDEV(Coordination!CB:CB)</f>
        <v>0.12354833358024012</v>
      </c>
      <c r="AX4" t="s">
        <v>112</v>
      </c>
      <c r="AY4">
        <f>AVERAGE(Cycle!$K$2:$K$70)</f>
        <v>7.2142857142857134E-2</v>
      </c>
      <c r="AZ4">
        <f>STDEV(Cycle!$K$2:$K$70)</f>
        <v>9.2371356666812419E-3</v>
      </c>
      <c r="BA4" t="s">
        <v>113</v>
      </c>
      <c r="BB4">
        <f>AVERAGE(Cycle!$L$2:$L$71)</f>
        <v>7.7767857142857166E-2</v>
      </c>
      <c r="BC4">
        <f>STDEV(Cycle!$L$2:$L$71)</f>
        <v>9.7663449409942822E-3</v>
      </c>
      <c r="BD4" t="s">
        <v>114</v>
      </c>
      <c r="BE4">
        <f>AVERAGE(Cycle!$M$2:$M$71)</f>
        <v>6.92105263157895E-2</v>
      </c>
      <c r="BF4">
        <f>STDEV(Cycle!$M$2:$M$71)</f>
        <v>7.8937969365311111E-3</v>
      </c>
      <c r="BG4" t="s">
        <v>115</v>
      </c>
      <c r="BH4">
        <f>AVERAGE(Cycle!$N$2:$N$70)</f>
        <v>7.3173076923076924E-2</v>
      </c>
      <c r="BI4">
        <f>STDEV(Cycle!$N$2:$N$70)</f>
        <v>8.5192311948220738E-3</v>
      </c>
      <c r="BO4" t="s">
        <v>36</v>
      </c>
      <c r="BS4" t="s">
        <v>208</v>
      </c>
      <c r="BT4">
        <v>946</v>
      </c>
      <c r="BU4">
        <v>60.99290780141844</v>
      </c>
      <c r="BV4">
        <v>4.7300000000000004</v>
      </c>
      <c r="BX4" t="s">
        <v>142</v>
      </c>
      <c r="BY4">
        <f>AVERAGE(Cycle!DE:DE)</f>
        <v>47.610340610603224</v>
      </c>
      <c r="BZ4">
        <f>STDEV(Cycle!DE:DE)</f>
        <v>18.938454465276756</v>
      </c>
      <c r="CA4" t="s">
        <v>145</v>
      </c>
      <c r="CB4">
        <f>AVERAGE(Cycle!DH:DH)</f>
        <v>31.340821585044267</v>
      </c>
      <c r="CC4">
        <f>STDEV(Cycle!DH:DH)</f>
        <v>12.982005993496296</v>
      </c>
      <c r="CD4" t="s">
        <v>148</v>
      </c>
      <c r="CE4">
        <f>AVERAGE(Cycle!DK:DK)</f>
        <v>80.009300509748641</v>
      </c>
      <c r="CF4">
        <f>STDEV(Cycle!DK:DK)</f>
        <v>22.064003756457648</v>
      </c>
      <c r="CG4" t="s">
        <v>151</v>
      </c>
      <c r="CH4">
        <f>AVERAGE(Cycle!DN:DN)</f>
        <v>79.530793366155962</v>
      </c>
      <c r="CI4">
        <f>STDEV(Cycle!DN:DN)</f>
        <v>18.927604114000765</v>
      </c>
      <c r="CK4" t="s">
        <v>154</v>
      </c>
      <c r="CL4">
        <f>AVERAGE(Cycle!DR:DR)</f>
        <v>31.53903189421634</v>
      </c>
      <c r="CM4">
        <f>STDEV(Cycle!DR:DR)</f>
        <v>28.809179649287145</v>
      </c>
      <c r="CN4" t="s">
        <v>157</v>
      </c>
      <c r="CO4">
        <f>AVERAGE(Cycle!DU:DU)</f>
        <v>7.1431769736854456</v>
      </c>
      <c r="CP4">
        <f>STDEV(Cycle!DU:DU)</f>
        <v>9.5745397024291936</v>
      </c>
      <c r="CQ4" t="s">
        <v>160</v>
      </c>
      <c r="CR4">
        <f>AVERAGE(Cycle!DX:DX)</f>
        <v>68.731715044215036</v>
      </c>
      <c r="CS4">
        <f>STDEV(Cycle!DX:DX)</f>
        <v>31.2565137073342</v>
      </c>
      <c r="CT4" t="s">
        <v>163</v>
      </c>
      <c r="CU4">
        <f>AVERAGE(Cycle!EA:EA)</f>
        <v>73.879074142232042</v>
      </c>
      <c r="CV4">
        <f>STDEV(Cycle!EA:EA)</f>
        <v>28.547733330306961</v>
      </c>
      <c r="CX4" t="s">
        <v>184</v>
      </c>
      <c r="CY4">
        <f>AVERAGE(Cycle!BX:BX)/200</f>
        <v>3.4375000000000003E-2</v>
      </c>
      <c r="CZ4">
        <f>STDEV(Cycle!BX:BX)/200</f>
        <v>1.42721120307466E-2</v>
      </c>
      <c r="DA4" t="s">
        <v>185</v>
      </c>
      <c r="DB4">
        <f>AVERAGE(Cycle!CB:CB)/200</f>
        <v>2.4821428571428571E-2</v>
      </c>
      <c r="DC4">
        <f>STDEV(Cycle!CB:CB)/200</f>
        <v>1.2171661786681004E-2</v>
      </c>
      <c r="DD4" t="s">
        <v>186</v>
      </c>
      <c r="DE4">
        <f>AVERAGE(Cycle!CF:CF)/200</f>
        <v>5.5087719298245616E-2</v>
      </c>
      <c r="DF4">
        <f>STDEV(Cycle!CF:CF)/200</f>
        <v>1.6021504189408314E-2</v>
      </c>
      <c r="DG4" t="s">
        <v>187</v>
      </c>
      <c r="DH4">
        <f>AVERAGE(Cycle!CJ:CJ)/200</f>
        <v>5.7788461538461539E-2</v>
      </c>
      <c r="DI4">
        <f>STDEV(Cycle!CJ:CJ)/200</f>
        <v>1.3947150300627563E-2</v>
      </c>
      <c r="DK4" t="s">
        <v>200</v>
      </c>
      <c r="DL4">
        <f>AVERAGE(Cycle!CO:CO)/200</f>
        <v>1.9067796610169493E-2</v>
      </c>
      <c r="DM4">
        <f>STDEV(Cycle!CO:CO)/200</f>
        <v>1.9308622700198196E-2</v>
      </c>
      <c r="DN4" t="s">
        <v>201</v>
      </c>
      <c r="DO4">
        <f>AVERAGE(Cycle!CS:CS)/200</f>
        <v>4.0677966101694916E-3</v>
      </c>
      <c r="DP4">
        <f>STDEV(Cycle!CS:CS)/200</f>
        <v>5.6074593385758405E-3</v>
      </c>
      <c r="DQ4" t="s">
        <v>202</v>
      </c>
      <c r="DR4">
        <f>AVERAGE(Cycle!CW:CW)/200</f>
        <v>3.9750000000000001E-2</v>
      </c>
      <c r="DS4">
        <f>STDEV(Cycle!CW:CW)/200</f>
        <v>1.8375208980709462E-2</v>
      </c>
      <c r="DT4" t="s">
        <v>203</v>
      </c>
      <c r="DU4">
        <f>AVERAGE(Cycle!DA:DA)/200</f>
        <v>4.1842105263157896E-2</v>
      </c>
      <c r="DV4">
        <f>STDEV(Cycle!DA:DA)/200</f>
        <v>1.63289723603742E-2</v>
      </c>
    </row>
    <row r="5" spans="1:126" x14ac:dyDescent="0.25">
      <c r="A5">
        <v>4</v>
      </c>
      <c r="D5" s="2">
        <v>3</v>
      </c>
      <c r="J5" t="s">
        <v>304</v>
      </c>
      <c r="K5">
        <v>0</v>
      </c>
      <c r="M5" t="s">
        <v>295</v>
      </c>
      <c r="N5">
        <v>6</v>
      </c>
      <c r="O5">
        <f t="shared" si="0"/>
        <v>2.643171806167401</v>
      </c>
      <c r="AX5" t="s">
        <v>116</v>
      </c>
      <c r="AY5">
        <f>AVERAGE(Cycle!$P$2:$P$71)</f>
        <v>5.4491525423728808E-2</v>
      </c>
      <c r="AZ5">
        <f>STDEV(Cycle!$P$2:$P$71)</f>
        <v>1.0855433855202974E-2</v>
      </c>
      <c r="BA5" t="s">
        <v>117</v>
      </c>
      <c r="BB5">
        <f>AVERAGE(Cycle!$Q$2:$Q$71)</f>
        <v>5.3728813559322026E-2</v>
      </c>
      <c r="BC5">
        <f>STDEV(Cycle!$Q$2:$Q$71)</f>
        <v>1.0691328275393456E-2</v>
      </c>
      <c r="BD5" t="s">
        <v>118</v>
      </c>
      <c r="BE5">
        <f>AVERAGE(Cycle!$R$2:$R$71)</f>
        <v>5.8583333333333341E-2</v>
      </c>
      <c r="BF5">
        <f>STDEV(Cycle!$R$2:$R$71)</f>
        <v>9.0240576139122234E-3</v>
      </c>
      <c r="BG5" t="s">
        <v>119</v>
      </c>
      <c r="BH5">
        <f>AVERAGE(Cycle!$S$2:$S$71)</f>
        <v>5.763157894736843E-2</v>
      </c>
      <c r="BI5">
        <f>STDEV(Cycle!$S$2:$S$71)</f>
        <v>1.0225373864885846E-2</v>
      </c>
      <c r="BO5" t="s">
        <v>32</v>
      </c>
      <c r="BP5">
        <f>AVERAGE(Cycle!BI:BI)</f>
        <v>2.4848028333333336</v>
      </c>
      <c r="BQ5">
        <f>STDEV(Cycle!BI:BI)</f>
        <v>0.66291083384484362</v>
      </c>
      <c r="BS5" t="s">
        <v>209</v>
      </c>
      <c r="BT5">
        <v>114</v>
      </c>
      <c r="BU5">
        <v>7.3500967117988401</v>
      </c>
      <c r="BV5">
        <v>0.56999999999999995</v>
      </c>
    </row>
    <row r="6" spans="1:126" x14ac:dyDescent="0.25">
      <c r="A6">
        <v>5</v>
      </c>
      <c r="D6" s="2">
        <v>3</v>
      </c>
      <c r="J6" t="s">
        <v>305</v>
      </c>
      <c r="K6">
        <v>0</v>
      </c>
      <c r="M6" t="s">
        <v>296</v>
      </c>
      <c r="N6">
        <v>76</v>
      </c>
      <c r="O6">
        <f t="shared" si="0"/>
        <v>33.480176211453745</v>
      </c>
      <c r="AX6" t="s">
        <v>120</v>
      </c>
      <c r="AY6">
        <f>AVERAGE(Cycle!$U$2:$U$70)</f>
        <v>0.12500000000000006</v>
      </c>
      <c r="AZ6">
        <f>STDEV(Cycle!$U$2:$U$70)</f>
        <v>1.1037127426019049E-2</v>
      </c>
      <c r="BA6" t="s">
        <v>121</v>
      </c>
      <c r="BB6">
        <f>AVERAGE(Cycle!$V$2:$V$71)</f>
        <v>0.13026785714285713</v>
      </c>
      <c r="BC6">
        <f>STDEV(Cycle!$V$2:$V$71)</f>
        <v>1.418769129970014E-2</v>
      </c>
      <c r="BD6" t="s">
        <v>122</v>
      </c>
      <c r="BE6">
        <f>AVERAGE(Cycle!$W$2:$W$71)</f>
        <v>0.12675438596491231</v>
      </c>
      <c r="BF6">
        <f>STDEV(Cycle!$W$2:$W$71)</f>
        <v>1.1933267876215374E-2</v>
      </c>
      <c r="BG6" t="s">
        <v>123</v>
      </c>
      <c r="BH6">
        <f>AVERAGE(Cycle!$X$2:$X$70)</f>
        <v>0.12894230769230772</v>
      </c>
      <c r="BI6">
        <f>STDEV(Cycle!$X$2:$X$70)</f>
        <v>1.1216957508460412E-2</v>
      </c>
      <c r="BO6" t="s">
        <v>33</v>
      </c>
      <c r="BP6">
        <f>AVERAGE(Cycle!BJ:BJ)</f>
        <v>2.7659474166666667</v>
      </c>
      <c r="BQ6">
        <f>STDEV(Cycle!BJ:BJ)</f>
        <v>0.5641619560977531</v>
      </c>
      <c r="BS6" t="s">
        <v>210</v>
      </c>
      <c r="BT6">
        <v>0</v>
      </c>
      <c r="BU6">
        <v>0</v>
      </c>
      <c r="BV6">
        <v>0</v>
      </c>
    </row>
    <row r="7" spans="1:126" x14ac:dyDescent="0.25">
      <c r="A7">
        <v>6</v>
      </c>
      <c r="C7" s="3">
        <v>2</v>
      </c>
      <c r="D7" s="2">
        <v>3</v>
      </c>
      <c r="M7" t="s">
        <v>297</v>
      </c>
      <c r="N7">
        <v>4</v>
      </c>
      <c r="O7">
        <f t="shared" si="0"/>
        <v>1.7621145374449341</v>
      </c>
      <c r="AX7" t="s">
        <v>23</v>
      </c>
      <c r="AY7">
        <f>AVERAGE(Cycle!Z:Z)</f>
        <v>22.529413477644344</v>
      </c>
      <c r="AZ7">
        <f>STDEV(Cycle!Z:Z)</f>
        <v>3.9889053948805455</v>
      </c>
      <c r="BA7" t="s">
        <v>24</v>
      </c>
      <c r="BB7">
        <f>AVERAGE(Cycle!AA:AA)</f>
        <v>23.351658934375738</v>
      </c>
      <c r="BC7">
        <f>STDEV(Cycle!AA:AA)</f>
        <v>3.9502639330687228</v>
      </c>
      <c r="BD7" t="s">
        <v>25</v>
      </c>
      <c r="BE7">
        <f>AVERAGE(Cycle!AB:AB)</f>
        <v>22.835322788192745</v>
      </c>
      <c r="BF7">
        <f>STDEV(Cycle!AB:AB)</f>
        <v>3.9097782202493794</v>
      </c>
      <c r="BG7" t="s">
        <v>26</v>
      </c>
      <c r="BH7">
        <f>AVERAGE(Cycle!AC:AC)</f>
        <v>23.691268070174058</v>
      </c>
      <c r="BI7">
        <f>STDEV(Cycle!AC:AC)</f>
        <v>3.711504458259212</v>
      </c>
      <c r="BO7" t="s">
        <v>39</v>
      </c>
      <c r="BS7" t="s">
        <v>211</v>
      </c>
      <c r="BT7">
        <v>1551</v>
      </c>
    </row>
    <row r="8" spans="1:126" x14ac:dyDescent="0.25">
      <c r="A8">
        <v>7</v>
      </c>
      <c r="C8" s="3">
        <v>2</v>
      </c>
      <c r="D8" s="2">
        <v>3</v>
      </c>
      <c r="M8" t="s">
        <v>298</v>
      </c>
      <c r="N8">
        <v>19</v>
      </c>
      <c r="O8">
        <f t="shared" si="0"/>
        <v>8.3700440528634363</v>
      </c>
      <c r="AX8" t="s">
        <v>136</v>
      </c>
      <c r="AY8">
        <f>AVERAGE(Cycle!$AJ$2:$AJ$70)</f>
        <v>8.0646852324674096</v>
      </c>
      <c r="AZ8">
        <f>STDEV(Cycle!$AJ$2:$AJ$70)</f>
        <v>0.75561108898355411</v>
      </c>
      <c r="BA8" t="s">
        <v>137</v>
      </c>
      <c r="BB8">
        <f>AVERAGE(Cycle!$AK$2:$AK$71)</f>
        <v>7.7606870229343192</v>
      </c>
      <c r="BC8">
        <f>STDEV(Cycle!$AK$2:$AK$71)</f>
        <v>0.7945898603666729</v>
      </c>
      <c r="BD8" t="s">
        <v>138</v>
      </c>
      <c r="BE8">
        <f>AVERAGE(Cycle!$AL$2:$AL$71)</f>
        <v>7.952754050442044</v>
      </c>
      <c r="BF8">
        <f>STDEV(Cycle!$AL$2:$AL$71)</f>
        <v>0.69892604323517127</v>
      </c>
      <c r="BG8" t="s">
        <v>139</v>
      </c>
      <c r="BH8">
        <f>AVERAGE(Cycle!$AM$2:$AM$70)</f>
        <v>7.8101076142096684</v>
      </c>
      <c r="BI8">
        <f>STDEV(Cycle!$AM$2:$AM$70)</f>
        <v>0.64810848730060633</v>
      </c>
      <c r="BO8" t="s">
        <v>40</v>
      </c>
      <c r="BP8">
        <f>AVERAGE(Cycle!BL:BL)</f>
        <v>3.1482677788547639</v>
      </c>
      <c r="BQ8">
        <f>STDEV(Cycle!BL:BL)</f>
        <v>2.6391699562525908</v>
      </c>
    </row>
    <row r="9" spans="1:126" x14ac:dyDescent="0.25">
      <c r="A9">
        <v>8</v>
      </c>
      <c r="C9" s="3">
        <v>2</v>
      </c>
      <c r="D9" s="2">
        <v>3</v>
      </c>
      <c r="M9" t="s">
        <v>287</v>
      </c>
      <c r="N9">
        <v>18</v>
      </c>
      <c r="O9">
        <f t="shared" si="0"/>
        <v>7.929515418502203</v>
      </c>
      <c r="AX9" t="s">
        <v>128</v>
      </c>
      <c r="AY9">
        <v>7.575757575757577</v>
      </c>
      <c r="BA9" t="s">
        <v>129</v>
      </c>
      <c r="BB9">
        <v>7.3529411764705879</v>
      </c>
      <c r="BD9" t="s">
        <v>130</v>
      </c>
      <c r="BE9">
        <v>7.4906367041198507</v>
      </c>
      <c r="BG9" t="s">
        <v>131</v>
      </c>
      <c r="BH9">
        <v>7.4074074074074057</v>
      </c>
      <c r="BO9" t="s">
        <v>41</v>
      </c>
      <c r="BP9">
        <f>AVERAGE(Cycle!BM:BM)</f>
        <v>2.9547407609286149</v>
      </c>
      <c r="BQ9">
        <f>STDEV(Cycle!BM:BM)</f>
        <v>2.0392816167366417</v>
      </c>
    </row>
    <row r="10" spans="1:126" x14ac:dyDescent="0.25">
      <c r="A10">
        <v>9</v>
      </c>
      <c r="C10" s="3">
        <v>2</v>
      </c>
      <c r="D10" s="2">
        <v>3</v>
      </c>
      <c r="AX10" t="s">
        <v>91</v>
      </c>
      <c r="AY10">
        <f>AVERAGE(Cycle!$AV$2:$AV$69)</f>
        <v>57.728028191417025</v>
      </c>
      <c r="AZ10">
        <f>STDEV(Cycle!$AV$2:$AV$69)</f>
        <v>5.3471818115336456</v>
      </c>
      <c r="BA10" t="s">
        <v>92</v>
      </c>
      <c r="BB10">
        <f>AVERAGE(Cycle!$AW$2:$AW$69)</f>
        <v>59.892327266943781</v>
      </c>
      <c r="BC10">
        <f>STDEV(Cycle!$AW$2:$AW$69)</f>
        <v>4.8233983505172837</v>
      </c>
      <c r="BD10" t="s">
        <v>93</v>
      </c>
      <c r="BE10">
        <f>AVERAGE(Cycle!$AX$2:$AX$69)</f>
        <v>54.825160704497833</v>
      </c>
      <c r="BF10">
        <f>STDEV(Cycle!$AX$2:$AX$69)</f>
        <v>3.9837714104261326</v>
      </c>
      <c r="BG10" t="s">
        <v>94</v>
      </c>
      <c r="BH10">
        <f>AVERAGE(Cycle!$AY$2:$AY$69)</f>
        <v>56.756023126862516</v>
      </c>
      <c r="BI10">
        <f>STDEV(Cycle!$AY$2:$AY$69)</f>
        <v>4.5439755629791483</v>
      </c>
      <c r="BO10" t="s">
        <v>330</v>
      </c>
    </row>
    <row r="11" spans="1:126" x14ac:dyDescent="0.25">
      <c r="A11">
        <v>10</v>
      </c>
      <c r="C11" s="3">
        <v>2</v>
      </c>
      <c r="D11" s="2">
        <v>3</v>
      </c>
      <c r="AX11" t="s">
        <v>95</v>
      </c>
      <c r="AY11">
        <f>AVERAGE(Cycle!$BA$2:$BA$69)</f>
        <v>42.271971808582975</v>
      </c>
      <c r="AZ11">
        <f>STDEV(Cycle!$BA$2:$BA$69)</f>
        <v>5.3471818115335674</v>
      </c>
      <c r="BA11" t="s">
        <v>96</v>
      </c>
      <c r="BB11">
        <f>AVERAGE(Cycle!$BB$2:$BB$69)</f>
        <v>40.107672733056226</v>
      </c>
      <c r="BC11">
        <f>STDEV(Cycle!$BB$2:$BB$69)</f>
        <v>4.8233983505172455</v>
      </c>
      <c r="BD11" t="s">
        <v>97</v>
      </c>
      <c r="BE11">
        <f>AVERAGE(Cycle!$BC$2:$BC$69)</f>
        <v>45.174839295502174</v>
      </c>
      <c r="BF11">
        <f>STDEV(Cycle!$BC$2:$BC$69)</f>
        <v>3.983771410426133</v>
      </c>
      <c r="BG11" t="s">
        <v>98</v>
      </c>
      <c r="BH11">
        <f>AVERAGE(Cycle!$BD$2:$BD$69)</f>
        <v>43.24397687313747</v>
      </c>
      <c r="BI11">
        <f>STDEV(Cycle!$BD$2:$BD$69)</f>
        <v>4.5439755629791572</v>
      </c>
      <c r="BO11" t="s">
        <v>331</v>
      </c>
      <c r="BP11" t="e">
        <f>AVERAGE(Cycle!$BR:$BR)</f>
        <v>#DIV/0!</v>
      </c>
      <c r="BQ11" t="e">
        <f>STDEV(Cycle!$BR:$BR)</f>
        <v>#DIV/0!</v>
      </c>
    </row>
    <row r="12" spans="1:126" x14ac:dyDescent="0.25">
      <c r="A12">
        <v>11</v>
      </c>
      <c r="C12" s="3">
        <v>2</v>
      </c>
      <c r="D12" s="2">
        <v>3</v>
      </c>
      <c r="BO12" t="s">
        <v>332</v>
      </c>
      <c r="BP12" t="e">
        <f>AVERAGE(Cycle!$BS:$BS)</f>
        <v>#DIV/0!</v>
      </c>
      <c r="BQ12" t="e">
        <f>STDEV(Cycle!$BS:$BS)</f>
        <v>#DIV/0!</v>
      </c>
    </row>
    <row r="13" spans="1:126" x14ac:dyDescent="0.25">
      <c r="A13">
        <v>12</v>
      </c>
      <c r="C13" s="3">
        <v>2</v>
      </c>
      <c r="D13" s="2">
        <v>3</v>
      </c>
      <c r="BO13" t="s">
        <v>44</v>
      </c>
    </row>
    <row r="14" spans="1:126" x14ac:dyDescent="0.25">
      <c r="A14">
        <v>13</v>
      </c>
      <c r="C14" s="3">
        <v>2</v>
      </c>
      <c r="D14" s="2">
        <v>3</v>
      </c>
      <c r="BO14" t="s">
        <v>45</v>
      </c>
      <c r="BP14">
        <f>AVERAGE(Cycle!BO:BO)</f>
        <v>5.6177542715133555</v>
      </c>
      <c r="BQ14">
        <f>STDEV(Cycle!BO:BO)</f>
        <v>2.643108502516387</v>
      </c>
    </row>
    <row r="15" spans="1:126" x14ac:dyDescent="0.25">
      <c r="A15">
        <v>14</v>
      </c>
      <c r="C15" s="3">
        <v>2</v>
      </c>
      <c r="D15" s="2">
        <v>3</v>
      </c>
      <c r="BO15" t="s">
        <v>46</v>
      </c>
      <c r="BP15">
        <f>AVERAGE(Cycle!BP:BP)</f>
        <v>5.8971712319436422</v>
      </c>
      <c r="BQ15">
        <f>STDEV(Cycle!BP:BP)</f>
        <v>2.8060840478013533</v>
      </c>
    </row>
    <row r="16" spans="1:126" x14ac:dyDescent="0.25">
      <c r="A16">
        <v>15</v>
      </c>
      <c r="C16" s="3">
        <v>2</v>
      </c>
      <c r="D16" s="2">
        <v>3</v>
      </c>
    </row>
    <row r="17" spans="1:5" x14ac:dyDescent="0.25">
      <c r="A17">
        <v>16</v>
      </c>
      <c r="C17" s="3">
        <v>2</v>
      </c>
      <c r="D17" s="2">
        <v>3</v>
      </c>
    </row>
    <row r="18" spans="1:5" x14ac:dyDescent="0.25">
      <c r="A18">
        <v>17</v>
      </c>
      <c r="C18" s="3">
        <v>2</v>
      </c>
      <c r="D18" s="2">
        <v>3</v>
      </c>
    </row>
    <row r="19" spans="1:5" x14ac:dyDescent="0.25">
      <c r="A19">
        <v>18</v>
      </c>
      <c r="C19" s="3">
        <v>2</v>
      </c>
      <c r="D19" s="2">
        <v>3</v>
      </c>
    </row>
    <row r="20" spans="1:5" x14ac:dyDescent="0.25">
      <c r="A20">
        <v>19</v>
      </c>
      <c r="C20" s="3">
        <v>2</v>
      </c>
      <c r="D20" s="2">
        <v>3</v>
      </c>
    </row>
    <row r="21" spans="1:5" x14ac:dyDescent="0.25">
      <c r="A21">
        <v>20</v>
      </c>
      <c r="C21" s="3">
        <v>2</v>
      </c>
      <c r="D21" s="2">
        <v>3</v>
      </c>
    </row>
    <row r="22" spans="1:5" x14ac:dyDescent="0.25">
      <c r="A22">
        <v>21</v>
      </c>
      <c r="C22" s="3">
        <v>2</v>
      </c>
    </row>
    <row r="23" spans="1:5" x14ac:dyDescent="0.25">
      <c r="A23">
        <v>22</v>
      </c>
      <c r="C23" s="3">
        <v>2</v>
      </c>
    </row>
    <row r="24" spans="1:5" x14ac:dyDescent="0.25">
      <c r="A24">
        <v>23</v>
      </c>
    </row>
    <row r="25" spans="1:5" x14ac:dyDescent="0.25">
      <c r="A25">
        <v>24</v>
      </c>
      <c r="B25" s="4">
        <v>1</v>
      </c>
      <c r="E25" s="5">
        <v>4</v>
      </c>
    </row>
    <row r="26" spans="1:5" x14ac:dyDescent="0.25">
      <c r="A26">
        <v>25</v>
      </c>
      <c r="B26" s="4">
        <v>1</v>
      </c>
      <c r="E26" s="5">
        <v>4</v>
      </c>
    </row>
    <row r="27" spans="1:5" x14ac:dyDescent="0.25">
      <c r="A27">
        <v>26</v>
      </c>
      <c r="B27" s="4">
        <v>1</v>
      </c>
      <c r="E27" s="5">
        <v>4</v>
      </c>
    </row>
    <row r="28" spans="1:5" x14ac:dyDescent="0.25">
      <c r="A28">
        <v>27</v>
      </c>
      <c r="B28" s="4">
        <v>1</v>
      </c>
      <c r="E28" s="5">
        <v>4</v>
      </c>
    </row>
    <row r="29" spans="1:5" x14ac:dyDescent="0.25">
      <c r="A29">
        <v>28</v>
      </c>
      <c r="B29" s="4">
        <v>1</v>
      </c>
      <c r="E29" s="5">
        <v>4</v>
      </c>
    </row>
    <row r="30" spans="1:5" x14ac:dyDescent="0.25">
      <c r="A30">
        <v>29</v>
      </c>
      <c r="B30" s="4">
        <v>1</v>
      </c>
      <c r="E30" s="5">
        <v>4</v>
      </c>
    </row>
    <row r="31" spans="1:5" x14ac:dyDescent="0.25">
      <c r="A31">
        <v>30</v>
      </c>
      <c r="B31" s="4">
        <v>1</v>
      </c>
      <c r="E31" s="5">
        <v>4</v>
      </c>
    </row>
    <row r="32" spans="1:5" x14ac:dyDescent="0.25">
      <c r="A32">
        <v>31</v>
      </c>
      <c r="B32" s="4">
        <v>1</v>
      </c>
      <c r="E32" s="5">
        <v>4</v>
      </c>
    </row>
    <row r="33" spans="1:5" x14ac:dyDescent="0.25">
      <c r="A33">
        <v>32</v>
      </c>
      <c r="B33" s="4">
        <v>1</v>
      </c>
      <c r="E33" s="5">
        <v>4</v>
      </c>
    </row>
    <row r="34" spans="1:5" x14ac:dyDescent="0.25">
      <c r="A34">
        <v>33</v>
      </c>
      <c r="B34" s="4">
        <v>1</v>
      </c>
      <c r="E34" s="5">
        <v>4</v>
      </c>
    </row>
    <row r="35" spans="1:5" x14ac:dyDescent="0.25">
      <c r="A35">
        <v>34</v>
      </c>
      <c r="B35" s="4">
        <v>1</v>
      </c>
      <c r="E35" s="5">
        <v>4</v>
      </c>
    </row>
    <row r="36" spans="1:5" x14ac:dyDescent="0.25">
      <c r="A36">
        <v>35</v>
      </c>
      <c r="B36" s="4">
        <v>1</v>
      </c>
      <c r="E36" s="5">
        <v>4</v>
      </c>
    </row>
    <row r="37" spans="1:5" x14ac:dyDescent="0.25">
      <c r="A37">
        <v>36</v>
      </c>
      <c r="B37" s="4">
        <v>1</v>
      </c>
      <c r="E37" s="5">
        <v>4</v>
      </c>
    </row>
    <row r="38" spans="1:5" x14ac:dyDescent="0.25">
      <c r="A38">
        <v>37</v>
      </c>
      <c r="E38" s="5">
        <v>4</v>
      </c>
    </row>
    <row r="39" spans="1:5" x14ac:dyDescent="0.25">
      <c r="A39">
        <v>38</v>
      </c>
    </row>
    <row r="40" spans="1:5" x14ac:dyDescent="0.25">
      <c r="A40">
        <v>39</v>
      </c>
    </row>
    <row r="41" spans="1:5" x14ac:dyDescent="0.25">
      <c r="A41">
        <v>40</v>
      </c>
      <c r="C41" s="3">
        <v>2</v>
      </c>
      <c r="D41" s="2">
        <v>3</v>
      </c>
    </row>
    <row r="42" spans="1:5" x14ac:dyDescent="0.25">
      <c r="A42">
        <v>41</v>
      </c>
      <c r="C42" s="3">
        <v>2</v>
      </c>
      <c r="D42" s="2">
        <v>3</v>
      </c>
    </row>
    <row r="43" spans="1:5" x14ac:dyDescent="0.25">
      <c r="A43">
        <v>42</v>
      </c>
      <c r="C43" s="3">
        <v>2</v>
      </c>
      <c r="D43" s="2">
        <v>3</v>
      </c>
    </row>
    <row r="44" spans="1:5" x14ac:dyDescent="0.25">
      <c r="A44">
        <v>43</v>
      </c>
      <c r="C44" s="3">
        <v>2</v>
      </c>
      <c r="D44" s="2">
        <v>3</v>
      </c>
    </row>
    <row r="45" spans="1:5" x14ac:dyDescent="0.25">
      <c r="A45">
        <v>44</v>
      </c>
      <c r="C45" s="3">
        <v>2</v>
      </c>
      <c r="D45" s="2">
        <v>3</v>
      </c>
    </row>
    <row r="46" spans="1:5" x14ac:dyDescent="0.25">
      <c r="A46">
        <v>45</v>
      </c>
      <c r="C46" s="3">
        <v>2</v>
      </c>
      <c r="D46" s="2">
        <v>3</v>
      </c>
    </row>
    <row r="47" spans="1:5" x14ac:dyDescent="0.25">
      <c r="A47">
        <v>46</v>
      </c>
      <c r="C47" s="3">
        <v>2</v>
      </c>
      <c r="D47" s="2">
        <v>3</v>
      </c>
    </row>
    <row r="48" spans="1:5" x14ac:dyDescent="0.25">
      <c r="A48">
        <v>47</v>
      </c>
      <c r="C48" s="3">
        <v>2</v>
      </c>
      <c r="D48" s="2">
        <v>3</v>
      </c>
    </row>
    <row r="49" spans="1:5" x14ac:dyDescent="0.25">
      <c r="A49">
        <v>48</v>
      </c>
      <c r="C49" s="3">
        <v>2</v>
      </c>
      <c r="D49" s="2">
        <v>3</v>
      </c>
    </row>
    <row r="50" spans="1:5" x14ac:dyDescent="0.25">
      <c r="A50">
        <v>49</v>
      </c>
      <c r="C50" s="3">
        <v>2</v>
      </c>
      <c r="D50" s="2">
        <v>3</v>
      </c>
    </row>
    <row r="51" spans="1:5" x14ac:dyDescent="0.25">
      <c r="A51">
        <v>50</v>
      </c>
      <c r="C51" s="3">
        <v>2</v>
      </c>
      <c r="D51" s="2">
        <v>3</v>
      </c>
    </row>
    <row r="52" spans="1:5" x14ac:dyDescent="0.25">
      <c r="A52">
        <v>51</v>
      </c>
      <c r="C52" s="3">
        <v>2</v>
      </c>
      <c r="D52" s="2">
        <v>3</v>
      </c>
    </row>
    <row r="53" spans="1:5" x14ac:dyDescent="0.25">
      <c r="A53">
        <v>52</v>
      </c>
    </row>
    <row r="54" spans="1:5" x14ac:dyDescent="0.25">
      <c r="A54">
        <v>53</v>
      </c>
      <c r="B54" s="4">
        <v>1</v>
      </c>
    </row>
    <row r="55" spans="1:5" x14ac:dyDescent="0.25">
      <c r="A55">
        <v>54</v>
      </c>
      <c r="B55" s="4">
        <v>1</v>
      </c>
    </row>
    <row r="56" spans="1:5" x14ac:dyDescent="0.25">
      <c r="A56">
        <v>55</v>
      </c>
      <c r="B56" s="4">
        <v>1</v>
      </c>
    </row>
    <row r="57" spans="1:5" x14ac:dyDescent="0.25">
      <c r="A57">
        <v>56</v>
      </c>
      <c r="B57" s="4">
        <v>1</v>
      </c>
    </row>
    <row r="58" spans="1:5" x14ac:dyDescent="0.25">
      <c r="A58">
        <v>57</v>
      </c>
      <c r="B58" s="4">
        <v>1</v>
      </c>
      <c r="E58" s="5">
        <v>4</v>
      </c>
    </row>
    <row r="59" spans="1:5" x14ac:dyDescent="0.25">
      <c r="A59">
        <v>58</v>
      </c>
      <c r="B59" s="4">
        <v>1</v>
      </c>
      <c r="E59" s="5">
        <v>4</v>
      </c>
    </row>
    <row r="60" spans="1:5" x14ac:dyDescent="0.25">
      <c r="A60">
        <v>59</v>
      </c>
      <c r="B60" s="4">
        <v>1</v>
      </c>
      <c r="E60" s="5">
        <v>4</v>
      </c>
    </row>
    <row r="61" spans="1:5" x14ac:dyDescent="0.25">
      <c r="A61">
        <v>60</v>
      </c>
      <c r="B61" s="4">
        <v>1</v>
      </c>
      <c r="E61" s="5">
        <v>4</v>
      </c>
    </row>
    <row r="62" spans="1:5" x14ac:dyDescent="0.25">
      <c r="A62">
        <v>61</v>
      </c>
      <c r="B62" s="4">
        <v>1</v>
      </c>
      <c r="E62" s="5">
        <v>4</v>
      </c>
    </row>
    <row r="63" spans="1:5" x14ac:dyDescent="0.25">
      <c r="A63">
        <v>62</v>
      </c>
      <c r="B63" s="4">
        <v>1</v>
      </c>
      <c r="E63" s="5">
        <v>4</v>
      </c>
    </row>
    <row r="64" spans="1:5" x14ac:dyDescent="0.25">
      <c r="A64">
        <v>63</v>
      </c>
      <c r="B64" s="4">
        <v>1</v>
      </c>
      <c r="E64" s="5">
        <v>4</v>
      </c>
    </row>
    <row r="65" spans="1:5" x14ac:dyDescent="0.25">
      <c r="A65">
        <v>64</v>
      </c>
      <c r="B65" s="4">
        <v>1</v>
      </c>
      <c r="E65" s="5">
        <v>4</v>
      </c>
    </row>
    <row r="66" spans="1:5" x14ac:dyDescent="0.25">
      <c r="A66">
        <v>65</v>
      </c>
      <c r="D66" s="2">
        <v>3</v>
      </c>
      <c r="E66" s="5">
        <v>4</v>
      </c>
    </row>
    <row r="67" spans="1:5" x14ac:dyDescent="0.25">
      <c r="A67">
        <v>66</v>
      </c>
      <c r="D67" s="2">
        <v>3</v>
      </c>
      <c r="E67" s="5">
        <v>4</v>
      </c>
    </row>
    <row r="68" spans="1:5" x14ac:dyDescent="0.25">
      <c r="A68">
        <v>67</v>
      </c>
      <c r="D68" s="2">
        <v>3</v>
      </c>
      <c r="E68" s="5">
        <v>4</v>
      </c>
    </row>
    <row r="69" spans="1:5" x14ac:dyDescent="0.25">
      <c r="A69">
        <v>68</v>
      </c>
      <c r="D69" s="2">
        <v>3</v>
      </c>
      <c r="E69" s="5">
        <v>4</v>
      </c>
    </row>
    <row r="70" spans="1:5" x14ac:dyDescent="0.25">
      <c r="A70">
        <v>69</v>
      </c>
      <c r="D70" s="2">
        <v>3</v>
      </c>
    </row>
    <row r="71" spans="1:5" x14ac:dyDescent="0.25">
      <c r="A71">
        <v>70</v>
      </c>
      <c r="C71" s="3">
        <v>2</v>
      </c>
      <c r="D71" s="2">
        <v>3</v>
      </c>
    </row>
    <row r="72" spans="1:5" x14ac:dyDescent="0.25">
      <c r="A72">
        <v>71</v>
      </c>
      <c r="C72" s="3">
        <v>2</v>
      </c>
      <c r="D72" s="2">
        <v>3</v>
      </c>
    </row>
    <row r="73" spans="1:5" x14ac:dyDescent="0.25">
      <c r="A73">
        <v>72</v>
      </c>
      <c r="C73" s="3">
        <v>2</v>
      </c>
      <c r="D73" s="2">
        <v>3</v>
      </c>
    </row>
    <row r="74" spans="1:5" x14ac:dyDescent="0.25">
      <c r="A74">
        <v>73</v>
      </c>
      <c r="C74" s="3">
        <v>2</v>
      </c>
      <c r="D74" s="2">
        <v>3</v>
      </c>
    </row>
    <row r="75" spans="1:5" x14ac:dyDescent="0.25">
      <c r="A75">
        <v>74</v>
      </c>
      <c r="C75" s="3">
        <v>2</v>
      </c>
      <c r="D75" s="2">
        <v>3</v>
      </c>
    </row>
    <row r="76" spans="1:5" x14ac:dyDescent="0.25">
      <c r="A76">
        <v>75</v>
      </c>
      <c r="C76" s="3">
        <v>2</v>
      </c>
      <c r="D76" s="2">
        <v>3</v>
      </c>
    </row>
    <row r="77" spans="1:5" x14ac:dyDescent="0.25">
      <c r="A77">
        <v>76</v>
      </c>
      <c r="C77" s="3">
        <v>2</v>
      </c>
      <c r="D77" s="2">
        <v>3</v>
      </c>
    </row>
    <row r="78" spans="1:5" x14ac:dyDescent="0.25">
      <c r="A78">
        <v>77</v>
      </c>
      <c r="C78" s="3">
        <v>2</v>
      </c>
      <c r="D78" s="2">
        <v>3</v>
      </c>
    </row>
    <row r="79" spans="1:5" x14ac:dyDescent="0.25">
      <c r="A79">
        <v>78</v>
      </c>
      <c r="C79" s="3">
        <v>2</v>
      </c>
    </row>
    <row r="80" spans="1:5" x14ac:dyDescent="0.25">
      <c r="A80">
        <v>79</v>
      </c>
      <c r="C80" s="3">
        <v>2</v>
      </c>
    </row>
    <row r="81" spans="1:5" x14ac:dyDescent="0.25">
      <c r="A81">
        <v>80</v>
      </c>
      <c r="C81" s="3">
        <v>2</v>
      </c>
    </row>
    <row r="82" spans="1:5" x14ac:dyDescent="0.25">
      <c r="A82">
        <v>81</v>
      </c>
      <c r="B82" s="4">
        <v>1</v>
      </c>
      <c r="C82" s="3">
        <v>2</v>
      </c>
    </row>
    <row r="83" spans="1:5" x14ac:dyDescent="0.25">
      <c r="A83">
        <v>82</v>
      </c>
      <c r="B83" s="4">
        <v>1</v>
      </c>
    </row>
    <row r="84" spans="1:5" x14ac:dyDescent="0.25">
      <c r="A84">
        <v>83</v>
      </c>
      <c r="B84" s="4">
        <v>1</v>
      </c>
    </row>
    <row r="85" spans="1:5" x14ac:dyDescent="0.25">
      <c r="A85">
        <v>84</v>
      </c>
      <c r="B85" s="4">
        <v>1</v>
      </c>
    </row>
    <row r="86" spans="1:5" x14ac:dyDescent="0.25">
      <c r="A86">
        <v>85</v>
      </c>
      <c r="B86" s="4">
        <v>1</v>
      </c>
    </row>
    <row r="87" spans="1:5" x14ac:dyDescent="0.25">
      <c r="A87">
        <v>86</v>
      </c>
      <c r="B87" s="4">
        <v>1</v>
      </c>
      <c r="E87" s="5">
        <v>4</v>
      </c>
    </row>
    <row r="88" spans="1:5" x14ac:dyDescent="0.25">
      <c r="A88">
        <v>87</v>
      </c>
      <c r="B88" s="4">
        <v>1</v>
      </c>
      <c r="E88" s="5">
        <v>4</v>
      </c>
    </row>
    <row r="89" spans="1:5" x14ac:dyDescent="0.25">
      <c r="A89">
        <v>88</v>
      </c>
      <c r="B89" s="4">
        <v>1</v>
      </c>
      <c r="E89" s="5">
        <v>4</v>
      </c>
    </row>
    <row r="90" spans="1:5" x14ac:dyDescent="0.25">
      <c r="A90">
        <v>89</v>
      </c>
      <c r="B90" s="4">
        <v>1</v>
      </c>
      <c r="E90" s="5">
        <v>4</v>
      </c>
    </row>
    <row r="91" spans="1:5" x14ac:dyDescent="0.25">
      <c r="A91">
        <v>90</v>
      </c>
      <c r="B91" s="4">
        <v>1</v>
      </c>
      <c r="E91" s="5">
        <v>4</v>
      </c>
    </row>
    <row r="92" spans="1:5" x14ac:dyDescent="0.25">
      <c r="A92">
        <v>91</v>
      </c>
      <c r="D92" s="2">
        <v>3</v>
      </c>
      <c r="E92" s="5">
        <v>4</v>
      </c>
    </row>
    <row r="93" spans="1:5" x14ac:dyDescent="0.25">
      <c r="A93">
        <v>92</v>
      </c>
      <c r="D93" s="2">
        <v>3</v>
      </c>
      <c r="E93" s="5">
        <v>4</v>
      </c>
    </row>
    <row r="94" spans="1:5" x14ac:dyDescent="0.25">
      <c r="A94">
        <v>93</v>
      </c>
      <c r="D94" s="2">
        <v>3</v>
      </c>
      <c r="E94" s="5">
        <v>4</v>
      </c>
    </row>
    <row r="95" spans="1:5" x14ac:dyDescent="0.25">
      <c r="A95">
        <v>94</v>
      </c>
      <c r="D95" s="2">
        <v>3</v>
      </c>
      <c r="E95" s="5">
        <v>4</v>
      </c>
    </row>
    <row r="96" spans="1:5" x14ac:dyDescent="0.25">
      <c r="A96">
        <v>95</v>
      </c>
      <c r="D96" s="2">
        <v>3</v>
      </c>
      <c r="E96" s="5">
        <v>4</v>
      </c>
    </row>
    <row r="97" spans="1:5" x14ac:dyDescent="0.25">
      <c r="A97">
        <v>96</v>
      </c>
      <c r="D97" s="2">
        <v>3</v>
      </c>
      <c r="E97" s="5">
        <v>4</v>
      </c>
    </row>
    <row r="98" spans="1:5" x14ac:dyDescent="0.25">
      <c r="A98">
        <v>97</v>
      </c>
      <c r="D98" s="2">
        <v>3</v>
      </c>
      <c r="E98" s="5">
        <v>4</v>
      </c>
    </row>
    <row r="99" spans="1:5" x14ac:dyDescent="0.25">
      <c r="A99">
        <v>98</v>
      </c>
      <c r="C99" s="3">
        <v>2</v>
      </c>
      <c r="D99" s="2">
        <v>3</v>
      </c>
    </row>
    <row r="100" spans="1:5" x14ac:dyDescent="0.25">
      <c r="A100">
        <v>99</v>
      </c>
      <c r="C100" s="3">
        <v>2</v>
      </c>
      <c r="D100" s="2">
        <v>3</v>
      </c>
    </row>
    <row r="101" spans="1:5" x14ac:dyDescent="0.25">
      <c r="A101">
        <v>100</v>
      </c>
      <c r="C101" s="3">
        <v>2</v>
      </c>
      <c r="D101" s="2">
        <v>3</v>
      </c>
    </row>
    <row r="102" spans="1:5" x14ac:dyDescent="0.25">
      <c r="A102">
        <v>101</v>
      </c>
      <c r="C102" s="3">
        <v>2</v>
      </c>
      <c r="D102" s="2">
        <v>3</v>
      </c>
    </row>
    <row r="103" spans="1:5" x14ac:dyDescent="0.25">
      <c r="A103">
        <v>102</v>
      </c>
      <c r="C103" s="3">
        <v>2</v>
      </c>
      <c r="D103" s="2">
        <v>3</v>
      </c>
    </row>
    <row r="104" spans="1:5" x14ac:dyDescent="0.25">
      <c r="A104">
        <v>103</v>
      </c>
      <c r="C104" s="3">
        <v>2</v>
      </c>
    </row>
    <row r="105" spans="1:5" x14ac:dyDescent="0.25">
      <c r="A105">
        <v>104</v>
      </c>
      <c r="C105" s="3">
        <v>2</v>
      </c>
    </row>
    <row r="106" spans="1:5" x14ac:dyDescent="0.25">
      <c r="A106">
        <v>105</v>
      </c>
      <c r="C106" s="3">
        <v>2</v>
      </c>
    </row>
    <row r="107" spans="1:5" x14ac:dyDescent="0.25">
      <c r="A107">
        <v>106</v>
      </c>
      <c r="C107" s="3">
        <v>2</v>
      </c>
    </row>
    <row r="108" spans="1:5" x14ac:dyDescent="0.25">
      <c r="A108">
        <v>107</v>
      </c>
      <c r="B108" s="4">
        <v>1</v>
      </c>
      <c r="C108" s="3">
        <v>2</v>
      </c>
    </row>
    <row r="109" spans="1:5" x14ac:dyDescent="0.25">
      <c r="A109">
        <v>108</v>
      </c>
      <c r="B109" s="4">
        <v>1</v>
      </c>
      <c r="C109" s="3">
        <v>2</v>
      </c>
    </row>
    <row r="110" spans="1:5" x14ac:dyDescent="0.25">
      <c r="A110">
        <v>109</v>
      </c>
      <c r="B110" s="4">
        <v>1</v>
      </c>
    </row>
    <row r="111" spans="1:5" x14ac:dyDescent="0.25">
      <c r="A111">
        <v>110</v>
      </c>
      <c r="B111" s="4">
        <v>1</v>
      </c>
    </row>
    <row r="112" spans="1:5" x14ac:dyDescent="0.25">
      <c r="A112">
        <v>111</v>
      </c>
      <c r="B112" s="4">
        <v>1</v>
      </c>
    </row>
    <row r="113" spans="1:5" x14ac:dyDescent="0.25">
      <c r="A113">
        <v>112</v>
      </c>
      <c r="B113" s="4">
        <v>1</v>
      </c>
    </row>
    <row r="114" spans="1:5" x14ac:dyDescent="0.25">
      <c r="A114">
        <v>113</v>
      </c>
      <c r="B114" s="4">
        <v>1</v>
      </c>
      <c r="E114" s="5">
        <v>4</v>
      </c>
    </row>
    <row r="115" spans="1:5" x14ac:dyDescent="0.25">
      <c r="A115">
        <v>114</v>
      </c>
      <c r="B115" s="4">
        <v>1</v>
      </c>
      <c r="E115" s="5">
        <v>4</v>
      </c>
    </row>
    <row r="116" spans="1:5" x14ac:dyDescent="0.25">
      <c r="A116">
        <v>115</v>
      </c>
      <c r="B116" s="4">
        <v>1</v>
      </c>
      <c r="E116" s="5">
        <v>4</v>
      </c>
    </row>
    <row r="117" spans="1:5" x14ac:dyDescent="0.25">
      <c r="A117">
        <v>116</v>
      </c>
      <c r="B117" s="4">
        <v>1</v>
      </c>
      <c r="D117" s="2">
        <v>3</v>
      </c>
      <c r="E117" s="5">
        <v>4</v>
      </c>
    </row>
    <row r="118" spans="1:5" x14ac:dyDescent="0.25">
      <c r="A118">
        <v>117</v>
      </c>
      <c r="D118" s="2">
        <v>3</v>
      </c>
      <c r="E118" s="5">
        <v>4</v>
      </c>
    </row>
    <row r="119" spans="1:5" x14ac:dyDescent="0.25">
      <c r="A119">
        <v>118</v>
      </c>
      <c r="D119" s="2">
        <v>3</v>
      </c>
      <c r="E119" s="5">
        <v>4</v>
      </c>
    </row>
    <row r="120" spans="1:5" x14ac:dyDescent="0.25">
      <c r="A120">
        <v>119</v>
      </c>
      <c r="D120" s="2">
        <v>3</v>
      </c>
      <c r="E120" s="5">
        <v>4</v>
      </c>
    </row>
    <row r="121" spans="1:5" x14ac:dyDescent="0.25">
      <c r="A121">
        <v>120</v>
      </c>
      <c r="D121" s="2">
        <v>3</v>
      </c>
      <c r="E121" s="5">
        <v>4</v>
      </c>
    </row>
    <row r="122" spans="1:5" x14ac:dyDescent="0.25">
      <c r="A122">
        <v>121</v>
      </c>
      <c r="D122" s="2">
        <v>3</v>
      </c>
      <c r="E122" s="5">
        <v>4</v>
      </c>
    </row>
    <row r="123" spans="1:5" x14ac:dyDescent="0.25">
      <c r="A123">
        <v>122</v>
      </c>
      <c r="D123" s="2">
        <v>3</v>
      </c>
      <c r="E123" s="5">
        <v>4</v>
      </c>
    </row>
    <row r="124" spans="1:5" x14ac:dyDescent="0.25">
      <c r="A124">
        <v>123</v>
      </c>
      <c r="C124" s="3">
        <v>2</v>
      </c>
      <c r="D124" s="2">
        <v>3</v>
      </c>
      <c r="E124" s="5">
        <v>4</v>
      </c>
    </row>
    <row r="125" spans="1:5" x14ac:dyDescent="0.25">
      <c r="A125">
        <v>124</v>
      </c>
      <c r="C125" s="3">
        <v>2</v>
      </c>
      <c r="D125" s="2">
        <v>3</v>
      </c>
    </row>
    <row r="126" spans="1:5" x14ac:dyDescent="0.25">
      <c r="A126">
        <v>125</v>
      </c>
      <c r="C126" s="3">
        <v>2</v>
      </c>
      <c r="D126" s="2">
        <v>3</v>
      </c>
    </row>
    <row r="127" spans="1:5" x14ac:dyDescent="0.25">
      <c r="A127">
        <v>126</v>
      </c>
      <c r="C127" s="3">
        <v>2</v>
      </c>
      <c r="D127" s="2">
        <v>3</v>
      </c>
    </row>
    <row r="128" spans="1:5" x14ac:dyDescent="0.25">
      <c r="A128">
        <v>127</v>
      </c>
      <c r="C128" s="3">
        <v>2</v>
      </c>
    </row>
    <row r="129" spans="1:5" x14ac:dyDescent="0.25">
      <c r="A129">
        <v>128</v>
      </c>
      <c r="C129" s="3">
        <v>2</v>
      </c>
    </row>
    <row r="130" spans="1:5" x14ac:dyDescent="0.25">
      <c r="A130">
        <v>129</v>
      </c>
      <c r="C130" s="3">
        <v>2</v>
      </c>
    </row>
    <row r="131" spans="1:5" x14ac:dyDescent="0.25">
      <c r="A131">
        <v>130</v>
      </c>
      <c r="C131" s="3">
        <v>2</v>
      </c>
    </row>
    <row r="132" spans="1:5" x14ac:dyDescent="0.25">
      <c r="A132">
        <v>131</v>
      </c>
      <c r="C132" s="3">
        <v>2</v>
      </c>
    </row>
    <row r="133" spans="1:5" x14ac:dyDescent="0.25">
      <c r="A133">
        <v>132</v>
      </c>
      <c r="B133" s="4">
        <v>1</v>
      </c>
      <c r="C133" s="3">
        <v>2</v>
      </c>
    </row>
    <row r="134" spans="1:5" x14ac:dyDescent="0.25">
      <c r="A134">
        <v>133</v>
      </c>
      <c r="B134" s="4">
        <v>1</v>
      </c>
      <c r="C134" s="3">
        <v>2</v>
      </c>
    </row>
    <row r="135" spans="1:5" x14ac:dyDescent="0.25">
      <c r="A135">
        <v>134</v>
      </c>
      <c r="B135" s="4">
        <v>1</v>
      </c>
    </row>
    <row r="136" spans="1:5" x14ac:dyDescent="0.25">
      <c r="A136">
        <v>135</v>
      </c>
      <c r="B136" s="4">
        <v>1</v>
      </c>
    </row>
    <row r="137" spans="1:5" x14ac:dyDescent="0.25">
      <c r="A137">
        <v>136</v>
      </c>
      <c r="B137" s="4">
        <v>1</v>
      </c>
    </row>
    <row r="138" spans="1:5" x14ac:dyDescent="0.25">
      <c r="A138">
        <v>137</v>
      </c>
      <c r="B138" s="4">
        <v>1</v>
      </c>
    </row>
    <row r="139" spans="1:5" x14ac:dyDescent="0.25">
      <c r="A139">
        <v>138</v>
      </c>
      <c r="B139" s="4">
        <v>1</v>
      </c>
    </row>
    <row r="140" spans="1:5" x14ac:dyDescent="0.25">
      <c r="A140">
        <v>139</v>
      </c>
      <c r="B140" s="4">
        <v>1</v>
      </c>
      <c r="E140" s="5">
        <v>4</v>
      </c>
    </row>
    <row r="141" spans="1:5" x14ac:dyDescent="0.25">
      <c r="A141">
        <v>140</v>
      </c>
      <c r="B141" s="4">
        <v>1</v>
      </c>
      <c r="E141" s="5">
        <v>4</v>
      </c>
    </row>
    <row r="142" spans="1:5" x14ac:dyDescent="0.25">
      <c r="A142">
        <v>141</v>
      </c>
      <c r="B142" s="4">
        <v>1</v>
      </c>
      <c r="D142" s="2">
        <v>3</v>
      </c>
      <c r="E142" s="5">
        <v>4</v>
      </c>
    </row>
    <row r="143" spans="1:5" x14ac:dyDescent="0.25">
      <c r="A143">
        <v>142</v>
      </c>
      <c r="D143" s="2">
        <v>3</v>
      </c>
      <c r="E143" s="5">
        <v>4</v>
      </c>
    </row>
    <row r="144" spans="1:5" x14ac:dyDescent="0.25">
      <c r="A144">
        <v>143</v>
      </c>
      <c r="D144" s="2">
        <v>3</v>
      </c>
      <c r="E144" s="5">
        <v>4</v>
      </c>
    </row>
    <row r="145" spans="1:5" x14ac:dyDescent="0.25">
      <c r="A145">
        <v>144</v>
      </c>
      <c r="D145" s="2">
        <v>3</v>
      </c>
      <c r="E145" s="5">
        <v>4</v>
      </c>
    </row>
    <row r="146" spans="1:5" x14ac:dyDescent="0.25">
      <c r="A146">
        <v>145</v>
      </c>
      <c r="D146" s="2">
        <v>3</v>
      </c>
      <c r="E146" s="5">
        <v>4</v>
      </c>
    </row>
    <row r="147" spans="1:5" x14ac:dyDescent="0.25">
      <c r="A147">
        <v>146</v>
      </c>
      <c r="D147" s="2">
        <v>3</v>
      </c>
      <c r="E147" s="5">
        <v>4</v>
      </c>
    </row>
    <row r="148" spans="1:5" x14ac:dyDescent="0.25">
      <c r="A148">
        <v>147</v>
      </c>
      <c r="D148" s="2">
        <v>3</v>
      </c>
      <c r="E148" s="5">
        <v>4</v>
      </c>
    </row>
    <row r="149" spans="1:5" x14ac:dyDescent="0.25">
      <c r="A149">
        <v>148</v>
      </c>
      <c r="C149" s="3">
        <v>2</v>
      </c>
      <c r="D149" s="2">
        <v>3</v>
      </c>
      <c r="E149" s="5">
        <v>4</v>
      </c>
    </row>
    <row r="150" spans="1:5" x14ac:dyDescent="0.25">
      <c r="A150">
        <v>149</v>
      </c>
      <c r="C150" s="3">
        <v>2</v>
      </c>
      <c r="D150" s="2">
        <v>3</v>
      </c>
    </row>
    <row r="151" spans="1:5" x14ac:dyDescent="0.25">
      <c r="A151">
        <v>150</v>
      </c>
      <c r="C151" s="3">
        <v>2</v>
      </c>
      <c r="D151" s="2">
        <v>3</v>
      </c>
    </row>
    <row r="152" spans="1:5" x14ac:dyDescent="0.25">
      <c r="A152">
        <v>151</v>
      </c>
      <c r="C152" s="3">
        <v>2</v>
      </c>
      <c r="D152" s="2">
        <v>3</v>
      </c>
    </row>
    <row r="153" spans="1:5" x14ac:dyDescent="0.25">
      <c r="A153">
        <v>152</v>
      </c>
      <c r="C153" s="3">
        <v>2</v>
      </c>
      <c r="D153" s="2">
        <v>3</v>
      </c>
    </row>
    <row r="154" spans="1:5" x14ac:dyDescent="0.25">
      <c r="A154">
        <v>153</v>
      </c>
      <c r="C154" s="3">
        <v>2</v>
      </c>
      <c r="D154" s="2">
        <v>3</v>
      </c>
    </row>
    <row r="155" spans="1:5" x14ac:dyDescent="0.25">
      <c r="A155">
        <v>154</v>
      </c>
      <c r="C155" s="3">
        <v>2</v>
      </c>
    </row>
    <row r="156" spans="1:5" x14ac:dyDescent="0.25">
      <c r="A156">
        <v>155</v>
      </c>
      <c r="C156" s="3">
        <v>2</v>
      </c>
    </row>
    <row r="157" spans="1:5" x14ac:dyDescent="0.25">
      <c r="A157">
        <v>156</v>
      </c>
      <c r="C157" s="3">
        <v>2</v>
      </c>
    </row>
    <row r="158" spans="1:5" x14ac:dyDescent="0.25">
      <c r="A158">
        <v>157</v>
      </c>
      <c r="C158" s="3">
        <v>2</v>
      </c>
    </row>
    <row r="159" spans="1:5" x14ac:dyDescent="0.25">
      <c r="A159">
        <v>158</v>
      </c>
      <c r="C159" s="3">
        <v>2</v>
      </c>
    </row>
    <row r="160" spans="1:5" x14ac:dyDescent="0.25">
      <c r="A160">
        <v>159</v>
      </c>
      <c r="B160" s="4">
        <v>1</v>
      </c>
      <c r="C160" s="3">
        <v>2</v>
      </c>
    </row>
    <row r="161" spans="1:5" x14ac:dyDescent="0.25">
      <c r="A161">
        <v>160</v>
      </c>
      <c r="B161" s="4">
        <v>1</v>
      </c>
    </row>
    <row r="162" spans="1:5" x14ac:dyDescent="0.25">
      <c r="A162">
        <v>161</v>
      </c>
      <c r="B162" s="4">
        <v>1</v>
      </c>
    </row>
    <row r="163" spans="1:5" x14ac:dyDescent="0.25">
      <c r="A163">
        <v>162</v>
      </c>
      <c r="B163" s="4">
        <v>1</v>
      </c>
    </row>
    <row r="164" spans="1:5" x14ac:dyDescent="0.25">
      <c r="A164">
        <v>163</v>
      </c>
      <c r="B164" s="4">
        <v>1</v>
      </c>
    </row>
    <row r="165" spans="1:5" x14ac:dyDescent="0.25">
      <c r="A165">
        <v>164</v>
      </c>
      <c r="B165" s="4">
        <v>1</v>
      </c>
    </row>
    <row r="166" spans="1:5" x14ac:dyDescent="0.25">
      <c r="A166">
        <v>165</v>
      </c>
      <c r="B166" s="4">
        <v>1</v>
      </c>
      <c r="E166" s="5">
        <v>4</v>
      </c>
    </row>
    <row r="167" spans="1:5" x14ac:dyDescent="0.25">
      <c r="A167">
        <v>166</v>
      </c>
      <c r="B167" s="4">
        <v>1</v>
      </c>
      <c r="E167" s="5">
        <v>4</v>
      </c>
    </row>
    <row r="168" spans="1:5" x14ac:dyDescent="0.25">
      <c r="A168">
        <v>167</v>
      </c>
      <c r="B168" s="4">
        <v>1</v>
      </c>
      <c r="E168" s="5">
        <v>4</v>
      </c>
    </row>
    <row r="169" spans="1:5" x14ac:dyDescent="0.25">
      <c r="A169">
        <v>168</v>
      </c>
      <c r="B169" s="4">
        <v>1</v>
      </c>
      <c r="D169" s="2">
        <v>3</v>
      </c>
      <c r="E169" s="5">
        <v>4</v>
      </c>
    </row>
    <row r="170" spans="1:5" x14ac:dyDescent="0.25">
      <c r="A170">
        <v>169</v>
      </c>
      <c r="D170" s="2">
        <v>3</v>
      </c>
      <c r="E170" s="5">
        <v>4</v>
      </c>
    </row>
    <row r="171" spans="1:5" x14ac:dyDescent="0.25">
      <c r="A171">
        <v>170</v>
      </c>
      <c r="D171" s="2">
        <v>3</v>
      </c>
      <c r="E171" s="5">
        <v>4</v>
      </c>
    </row>
    <row r="172" spans="1:5" x14ac:dyDescent="0.25">
      <c r="A172">
        <v>171</v>
      </c>
      <c r="D172" s="2">
        <v>3</v>
      </c>
      <c r="E172" s="5">
        <v>4</v>
      </c>
    </row>
    <row r="173" spans="1:5" x14ac:dyDescent="0.25">
      <c r="A173">
        <v>172</v>
      </c>
      <c r="D173" s="2">
        <v>3</v>
      </c>
      <c r="E173" s="5">
        <v>4</v>
      </c>
    </row>
    <row r="174" spans="1:5" x14ac:dyDescent="0.25">
      <c r="A174">
        <v>173</v>
      </c>
      <c r="D174" s="2">
        <v>3</v>
      </c>
      <c r="E174" s="5">
        <v>4</v>
      </c>
    </row>
    <row r="175" spans="1:5" x14ac:dyDescent="0.25">
      <c r="A175">
        <v>174</v>
      </c>
      <c r="D175" s="2">
        <v>3</v>
      </c>
      <c r="E175" s="5">
        <v>4</v>
      </c>
    </row>
    <row r="176" spans="1:5" x14ac:dyDescent="0.25">
      <c r="A176">
        <v>175</v>
      </c>
      <c r="D176" s="2">
        <v>3</v>
      </c>
    </row>
    <row r="177" spans="1:4" x14ac:dyDescent="0.25">
      <c r="A177">
        <v>176</v>
      </c>
      <c r="D177" s="2">
        <v>3</v>
      </c>
    </row>
    <row r="178" spans="1:4" x14ac:dyDescent="0.25">
      <c r="A178">
        <v>177</v>
      </c>
      <c r="D178" s="2">
        <v>3</v>
      </c>
    </row>
    <row r="179" spans="1:4" x14ac:dyDescent="0.25">
      <c r="A179">
        <v>178</v>
      </c>
      <c r="D179" s="2">
        <v>3</v>
      </c>
    </row>
    <row r="180" spans="1:4" x14ac:dyDescent="0.25">
      <c r="A180">
        <v>179</v>
      </c>
    </row>
    <row r="181" spans="1:4" x14ac:dyDescent="0.25">
      <c r="A181">
        <v>180</v>
      </c>
    </row>
    <row r="182" spans="1:4" x14ac:dyDescent="0.25">
      <c r="A182">
        <v>181</v>
      </c>
      <c r="C182" s="3">
        <v>2</v>
      </c>
    </row>
    <row r="183" spans="1:4" x14ac:dyDescent="0.25">
      <c r="A183">
        <v>182</v>
      </c>
      <c r="C183" s="3">
        <v>2</v>
      </c>
    </row>
    <row r="184" spans="1:4" x14ac:dyDescent="0.25">
      <c r="A184">
        <v>183</v>
      </c>
      <c r="C184" s="3">
        <v>2</v>
      </c>
    </row>
    <row r="185" spans="1:4" x14ac:dyDescent="0.25">
      <c r="A185">
        <v>184</v>
      </c>
      <c r="C185" s="3">
        <v>2</v>
      </c>
    </row>
    <row r="186" spans="1:4" x14ac:dyDescent="0.25">
      <c r="A186">
        <v>185</v>
      </c>
      <c r="B186" s="4">
        <v>1</v>
      </c>
      <c r="C186" s="3">
        <v>2</v>
      </c>
    </row>
    <row r="187" spans="1:4" x14ac:dyDescent="0.25">
      <c r="A187">
        <v>186</v>
      </c>
      <c r="B187" s="4">
        <v>1</v>
      </c>
      <c r="C187" s="3">
        <v>2</v>
      </c>
    </row>
    <row r="188" spans="1:4" x14ac:dyDescent="0.25">
      <c r="A188">
        <v>187</v>
      </c>
      <c r="B188" s="4">
        <v>1</v>
      </c>
      <c r="C188" s="3">
        <v>2</v>
      </c>
    </row>
    <row r="189" spans="1:4" x14ac:dyDescent="0.25">
      <c r="A189">
        <v>188</v>
      </c>
      <c r="B189" s="4">
        <v>1</v>
      </c>
      <c r="C189" s="3">
        <v>2</v>
      </c>
    </row>
    <row r="190" spans="1:4" x14ac:dyDescent="0.25">
      <c r="A190">
        <v>189</v>
      </c>
      <c r="B190" s="4">
        <v>1</v>
      </c>
    </row>
    <row r="191" spans="1:4" x14ac:dyDescent="0.25">
      <c r="A191">
        <v>190</v>
      </c>
      <c r="B191" s="4">
        <v>1</v>
      </c>
    </row>
    <row r="192" spans="1:4" x14ac:dyDescent="0.25">
      <c r="A192">
        <v>191</v>
      </c>
      <c r="B192" s="4">
        <v>1</v>
      </c>
    </row>
    <row r="193" spans="1:5" x14ac:dyDescent="0.25">
      <c r="A193">
        <v>192</v>
      </c>
      <c r="B193" s="4">
        <v>1</v>
      </c>
    </row>
    <row r="194" spans="1:5" x14ac:dyDescent="0.25">
      <c r="A194">
        <v>193</v>
      </c>
      <c r="B194" s="4">
        <v>1</v>
      </c>
    </row>
    <row r="195" spans="1:5" x14ac:dyDescent="0.25">
      <c r="A195">
        <v>194</v>
      </c>
      <c r="B195" s="4">
        <v>1</v>
      </c>
      <c r="D195" s="2">
        <v>3</v>
      </c>
      <c r="E195" s="5">
        <v>4</v>
      </c>
    </row>
    <row r="196" spans="1:5" x14ac:dyDescent="0.25">
      <c r="A196">
        <v>195</v>
      </c>
      <c r="D196" s="2">
        <v>3</v>
      </c>
      <c r="E196" s="5">
        <v>4</v>
      </c>
    </row>
    <row r="197" spans="1:5" x14ac:dyDescent="0.25">
      <c r="A197">
        <v>196</v>
      </c>
      <c r="D197" s="2">
        <v>3</v>
      </c>
      <c r="E197" s="5">
        <v>4</v>
      </c>
    </row>
    <row r="198" spans="1:5" x14ac:dyDescent="0.25">
      <c r="A198">
        <v>197</v>
      </c>
      <c r="D198" s="2">
        <v>3</v>
      </c>
      <c r="E198" s="5">
        <v>4</v>
      </c>
    </row>
    <row r="199" spans="1:5" x14ac:dyDescent="0.25">
      <c r="A199">
        <v>198</v>
      </c>
      <c r="D199" s="2">
        <v>3</v>
      </c>
      <c r="E199" s="5">
        <v>4</v>
      </c>
    </row>
    <row r="200" spans="1:5" x14ac:dyDescent="0.25">
      <c r="A200">
        <v>199</v>
      </c>
      <c r="D200" s="2">
        <v>3</v>
      </c>
      <c r="E200" s="5">
        <v>4</v>
      </c>
    </row>
    <row r="201" spans="1:5" x14ac:dyDescent="0.25">
      <c r="A201">
        <v>200</v>
      </c>
      <c r="D201" s="2">
        <v>3</v>
      </c>
      <c r="E201" s="5">
        <v>4</v>
      </c>
    </row>
    <row r="202" spans="1:5" x14ac:dyDescent="0.25">
      <c r="A202">
        <v>201</v>
      </c>
      <c r="D202" s="2">
        <v>3</v>
      </c>
      <c r="E202" s="5">
        <v>4</v>
      </c>
    </row>
    <row r="203" spans="1:5" x14ac:dyDescent="0.25">
      <c r="A203">
        <v>202</v>
      </c>
      <c r="D203" s="2">
        <v>3</v>
      </c>
      <c r="E203" s="5">
        <v>4</v>
      </c>
    </row>
    <row r="204" spans="1:5" x14ac:dyDescent="0.25">
      <c r="A204">
        <v>203</v>
      </c>
      <c r="D204" s="2">
        <v>3</v>
      </c>
      <c r="E204" s="5">
        <v>4</v>
      </c>
    </row>
    <row r="205" spans="1:5" x14ac:dyDescent="0.25">
      <c r="A205">
        <v>204</v>
      </c>
    </row>
    <row r="206" spans="1:5" x14ac:dyDescent="0.25">
      <c r="A206">
        <v>205</v>
      </c>
    </row>
    <row r="207" spans="1:5" x14ac:dyDescent="0.25">
      <c r="A207">
        <v>206</v>
      </c>
      <c r="C207" s="3">
        <v>2</v>
      </c>
    </row>
    <row r="208" spans="1:5" x14ac:dyDescent="0.25">
      <c r="A208">
        <v>207</v>
      </c>
      <c r="C208" s="3">
        <v>2</v>
      </c>
    </row>
    <row r="209" spans="1:5" x14ac:dyDescent="0.25">
      <c r="A209">
        <v>208</v>
      </c>
      <c r="C209" s="3">
        <v>2</v>
      </c>
    </row>
    <row r="210" spans="1:5" x14ac:dyDescent="0.25">
      <c r="A210">
        <v>209</v>
      </c>
      <c r="C210" s="3">
        <v>2</v>
      </c>
    </row>
    <row r="211" spans="1:5" x14ac:dyDescent="0.25">
      <c r="A211">
        <v>210</v>
      </c>
      <c r="C211" s="3">
        <v>2</v>
      </c>
    </row>
    <row r="212" spans="1:5" x14ac:dyDescent="0.25">
      <c r="A212">
        <v>211</v>
      </c>
      <c r="C212" s="3">
        <v>2</v>
      </c>
    </row>
    <row r="213" spans="1:5" x14ac:dyDescent="0.25">
      <c r="A213">
        <v>212</v>
      </c>
      <c r="B213" s="4">
        <v>1</v>
      </c>
      <c r="C213" s="3">
        <v>2</v>
      </c>
    </row>
    <row r="214" spans="1:5" x14ac:dyDescent="0.25">
      <c r="A214">
        <v>213</v>
      </c>
      <c r="B214" s="4">
        <v>1</v>
      </c>
      <c r="C214" s="3">
        <v>2</v>
      </c>
    </row>
    <row r="215" spans="1:5" x14ac:dyDescent="0.25">
      <c r="A215">
        <v>214</v>
      </c>
      <c r="B215" s="4">
        <v>1</v>
      </c>
      <c r="C215" s="3">
        <v>2</v>
      </c>
    </row>
    <row r="216" spans="1:5" x14ac:dyDescent="0.25">
      <c r="A216">
        <v>215</v>
      </c>
      <c r="B216" s="4">
        <v>1</v>
      </c>
    </row>
    <row r="217" spans="1:5" x14ac:dyDescent="0.25">
      <c r="A217">
        <v>216</v>
      </c>
      <c r="B217" s="4">
        <v>1</v>
      </c>
    </row>
    <row r="218" spans="1:5" x14ac:dyDescent="0.25">
      <c r="A218">
        <v>217</v>
      </c>
      <c r="B218" s="4">
        <v>1</v>
      </c>
    </row>
    <row r="219" spans="1:5" x14ac:dyDescent="0.25">
      <c r="A219">
        <v>218</v>
      </c>
      <c r="B219" s="4">
        <v>1</v>
      </c>
    </row>
    <row r="220" spans="1:5" x14ac:dyDescent="0.25">
      <c r="A220">
        <v>219</v>
      </c>
      <c r="B220" s="4">
        <v>1</v>
      </c>
      <c r="E220" s="5">
        <v>4</v>
      </c>
    </row>
    <row r="221" spans="1:5" x14ac:dyDescent="0.25">
      <c r="A221">
        <v>220</v>
      </c>
      <c r="B221" s="4">
        <v>1</v>
      </c>
      <c r="D221" s="2">
        <v>3</v>
      </c>
      <c r="E221" s="5">
        <v>4</v>
      </c>
    </row>
    <row r="222" spans="1:5" x14ac:dyDescent="0.25">
      <c r="A222">
        <v>221</v>
      </c>
      <c r="D222" s="2">
        <v>3</v>
      </c>
      <c r="E222" s="5">
        <v>4</v>
      </c>
    </row>
    <row r="223" spans="1:5" x14ac:dyDescent="0.25">
      <c r="A223">
        <v>222</v>
      </c>
      <c r="D223" s="2">
        <v>3</v>
      </c>
      <c r="E223" s="5">
        <v>4</v>
      </c>
    </row>
    <row r="224" spans="1:5" x14ac:dyDescent="0.25">
      <c r="A224">
        <v>223</v>
      </c>
      <c r="D224" s="2">
        <v>3</v>
      </c>
      <c r="E224" s="5">
        <v>4</v>
      </c>
    </row>
    <row r="225" spans="1:5" x14ac:dyDescent="0.25">
      <c r="A225">
        <v>224</v>
      </c>
      <c r="D225" s="2">
        <v>3</v>
      </c>
      <c r="E225" s="5">
        <v>4</v>
      </c>
    </row>
    <row r="226" spans="1:5" x14ac:dyDescent="0.25">
      <c r="A226">
        <v>225</v>
      </c>
      <c r="D226" s="2">
        <v>3</v>
      </c>
      <c r="E226" s="5">
        <v>4</v>
      </c>
    </row>
    <row r="227" spans="1:5" x14ac:dyDescent="0.25">
      <c r="A227">
        <v>226</v>
      </c>
      <c r="D227" s="2">
        <v>3</v>
      </c>
      <c r="E227" s="5">
        <v>4</v>
      </c>
    </row>
    <row r="228" spans="1:5" x14ac:dyDescent="0.25">
      <c r="A228">
        <v>227</v>
      </c>
      <c r="D228" s="2">
        <v>3</v>
      </c>
      <c r="E228" s="5">
        <v>4</v>
      </c>
    </row>
    <row r="229" spans="1:5" x14ac:dyDescent="0.25">
      <c r="A229">
        <v>228</v>
      </c>
      <c r="D229" s="2">
        <v>3</v>
      </c>
      <c r="E229" s="5">
        <v>4</v>
      </c>
    </row>
    <row r="230" spans="1:5" x14ac:dyDescent="0.25">
      <c r="A230">
        <v>229</v>
      </c>
      <c r="C230" s="3">
        <v>2</v>
      </c>
      <c r="D230" s="2">
        <v>3</v>
      </c>
    </row>
    <row r="231" spans="1:5" x14ac:dyDescent="0.25">
      <c r="A231">
        <v>230</v>
      </c>
      <c r="C231" s="3">
        <v>2</v>
      </c>
    </row>
    <row r="232" spans="1:5" x14ac:dyDescent="0.25">
      <c r="A232">
        <v>231</v>
      </c>
      <c r="C232" s="3">
        <v>2</v>
      </c>
    </row>
    <row r="233" spans="1:5" x14ac:dyDescent="0.25">
      <c r="A233">
        <v>232</v>
      </c>
      <c r="C233" s="3">
        <v>2</v>
      </c>
    </row>
    <row r="234" spans="1:5" x14ac:dyDescent="0.25">
      <c r="A234">
        <v>233</v>
      </c>
      <c r="C234" s="3">
        <v>2</v>
      </c>
    </row>
    <row r="235" spans="1:5" x14ac:dyDescent="0.25">
      <c r="A235">
        <v>234</v>
      </c>
      <c r="C235" s="3">
        <v>2</v>
      </c>
    </row>
    <row r="236" spans="1:5" x14ac:dyDescent="0.25">
      <c r="A236">
        <v>235</v>
      </c>
      <c r="C236" s="3">
        <v>2</v>
      </c>
    </row>
    <row r="237" spans="1:5" x14ac:dyDescent="0.25">
      <c r="A237">
        <v>236</v>
      </c>
      <c r="C237" s="3">
        <v>2</v>
      </c>
    </row>
    <row r="238" spans="1:5" x14ac:dyDescent="0.25">
      <c r="A238">
        <v>237</v>
      </c>
      <c r="B238" s="4">
        <v>1</v>
      </c>
      <c r="C238" s="3">
        <v>2</v>
      </c>
    </row>
    <row r="239" spans="1:5" x14ac:dyDescent="0.25">
      <c r="A239">
        <v>238</v>
      </c>
      <c r="B239" s="4">
        <v>1</v>
      </c>
      <c r="C239" s="3">
        <v>2</v>
      </c>
    </row>
    <row r="240" spans="1:5" x14ac:dyDescent="0.25">
      <c r="A240">
        <v>239</v>
      </c>
      <c r="B240" s="4">
        <v>1</v>
      </c>
    </row>
    <row r="241" spans="1:5" x14ac:dyDescent="0.25">
      <c r="A241">
        <v>240</v>
      </c>
      <c r="B241" s="4">
        <v>1</v>
      </c>
    </row>
    <row r="242" spans="1:5" x14ac:dyDescent="0.25">
      <c r="A242">
        <v>241</v>
      </c>
      <c r="B242" s="4">
        <v>1</v>
      </c>
    </row>
    <row r="243" spans="1:5" x14ac:dyDescent="0.25">
      <c r="A243">
        <v>242</v>
      </c>
      <c r="B243" s="4">
        <v>1</v>
      </c>
    </row>
    <row r="244" spans="1:5" x14ac:dyDescent="0.25">
      <c r="A244">
        <v>243</v>
      </c>
      <c r="B244" s="4">
        <v>1</v>
      </c>
      <c r="E244" s="5">
        <v>4</v>
      </c>
    </row>
    <row r="245" spans="1:5" x14ac:dyDescent="0.25">
      <c r="A245">
        <v>244</v>
      </c>
      <c r="B245" s="4">
        <v>1</v>
      </c>
      <c r="E245" s="5">
        <v>4</v>
      </c>
    </row>
    <row r="246" spans="1:5" x14ac:dyDescent="0.25">
      <c r="A246">
        <v>245</v>
      </c>
      <c r="B246" s="4">
        <v>1</v>
      </c>
      <c r="D246" s="2">
        <v>3</v>
      </c>
      <c r="E246" s="5">
        <v>4</v>
      </c>
    </row>
    <row r="247" spans="1:5" x14ac:dyDescent="0.25">
      <c r="A247">
        <v>246</v>
      </c>
      <c r="D247" s="2">
        <v>3</v>
      </c>
      <c r="E247" s="5">
        <v>4</v>
      </c>
    </row>
    <row r="248" spans="1:5" x14ac:dyDescent="0.25">
      <c r="A248">
        <v>247</v>
      </c>
      <c r="D248" s="2">
        <v>3</v>
      </c>
      <c r="E248" s="5">
        <v>4</v>
      </c>
    </row>
    <row r="249" spans="1:5" x14ac:dyDescent="0.25">
      <c r="A249">
        <v>248</v>
      </c>
      <c r="D249" s="2">
        <v>3</v>
      </c>
      <c r="E249" s="5">
        <v>4</v>
      </c>
    </row>
    <row r="250" spans="1:5" x14ac:dyDescent="0.25">
      <c r="A250">
        <v>249</v>
      </c>
      <c r="D250" s="2">
        <v>3</v>
      </c>
      <c r="E250" s="5">
        <v>4</v>
      </c>
    </row>
    <row r="251" spans="1:5" x14ac:dyDescent="0.25">
      <c r="A251">
        <v>250</v>
      </c>
      <c r="D251" s="2">
        <v>3</v>
      </c>
      <c r="E251" s="5">
        <v>4</v>
      </c>
    </row>
    <row r="252" spans="1:5" x14ac:dyDescent="0.25">
      <c r="A252">
        <v>251</v>
      </c>
      <c r="C252" s="3">
        <v>2</v>
      </c>
      <c r="D252" s="2">
        <v>3</v>
      </c>
      <c r="E252" s="5">
        <v>4</v>
      </c>
    </row>
    <row r="253" spans="1:5" x14ac:dyDescent="0.25">
      <c r="A253">
        <v>252</v>
      </c>
      <c r="C253" s="3">
        <v>2</v>
      </c>
      <c r="D253" s="2">
        <v>3</v>
      </c>
      <c r="E253" s="5">
        <v>4</v>
      </c>
    </row>
    <row r="254" spans="1:5" x14ac:dyDescent="0.25">
      <c r="A254">
        <v>253</v>
      </c>
      <c r="C254" s="3">
        <v>2</v>
      </c>
      <c r="D254" s="2">
        <v>3</v>
      </c>
      <c r="E254" s="5">
        <v>4</v>
      </c>
    </row>
    <row r="255" spans="1:5" x14ac:dyDescent="0.25">
      <c r="A255">
        <v>254</v>
      </c>
      <c r="C255" s="3">
        <v>2</v>
      </c>
      <c r="D255" s="2">
        <v>3</v>
      </c>
    </row>
    <row r="256" spans="1:5" x14ac:dyDescent="0.25">
      <c r="A256">
        <v>255</v>
      </c>
      <c r="C256" s="3">
        <v>2</v>
      </c>
      <c r="D256" s="2">
        <v>3</v>
      </c>
    </row>
    <row r="257" spans="1:5" x14ac:dyDescent="0.25">
      <c r="A257">
        <v>256</v>
      </c>
      <c r="C257" s="3">
        <v>2</v>
      </c>
      <c r="D257" s="2">
        <v>3</v>
      </c>
    </row>
    <row r="258" spans="1:5" x14ac:dyDescent="0.25">
      <c r="A258">
        <v>257</v>
      </c>
      <c r="C258" s="3">
        <v>2</v>
      </c>
      <c r="D258" s="2">
        <v>3</v>
      </c>
    </row>
    <row r="259" spans="1:5" x14ac:dyDescent="0.25">
      <c r="A259">
        <v>258</v>
      </c>
      <c r="C259" s="3">
        <v>2</v>
      </c>
    </row>
    <row r="260" spans="1:5" x14ac:dyDescent="0.25">
      <c r="A260">
        <v>259</v>
      </c>
      <c r="C260" s="3">
        <v>2</v>
      </c>
    </row>
    <row r="261" spans="1:5" x14ac:dyDescent="0.25">
      <c r="A261">
        <v>260</v>
      </c>
      <c r="C261" s="3">
        <v>2</v>
      </c>
    </row>
    <row r="262" spans="1:5" x14ac:dyDescent="0.25">
      <c r="A262">
        <v>261</v>
      </c>
      <c r="C262" s="3">
        <v>2</v>
      </c>
    </row>
    <row r="263" spans="1:5" x14ac:dyDescent="0.25">
      <c r="A263">
        <v>262</v>
      </c>
      <c r="B263" s="4">
        <v>1</v>
      </c>
      <c r="C263" s="3">
        <v>2</v>
      </c>
    </row>
    <row r="264" spans="1:5" x14ac:dyDescent="0.25">
      <c r="A264">
        <v>263</v>
      </c>
      <c r="B264" s="4">
        <v>1</v>
      </c>
      <c r="C264" s="3">
        <v>2</v>
      </c>
    </row>
    <row r="265" spans="1:5" x14ac:dyDescent="0.25">
      <c r="A265">
        <v>264</v>
      </c>
      <c r="B265" s="4">
        <v>1</v>
      </c>
    </row>
    <row r="266" spans="1:5" x14ac:dyDescent="0.25">
      <c r="A266">
        <v>265</v>
      </c>
      <c r="B266" s="4">
        <v>1</v>
      </c>
    </row>
    <row r="267" spans="1:5" x14ac:dyDescent="0.25">
      <c r="A267">
        <v>266</v>
      </c>
      <c r="B267" s="4">
        <v>1</v>
      </c>
    </row>
    <row r="268" spans="1:5" x14ac:dyDescent="0.25">
      <c r="A268">
        <v>267</v>
      </c>
      <c r="B268" s="4">
        <v>1</v>
      </c>
      <c r="E268" s="5">
        <v>4</v>
      </c>
    </row>
    <row r="269" spans="1:5" x14ac:dyDescent="0.25">
      <c r="A269">
        <v>268</v>
      </c>
      <c r="B269" s="4">
        <v>1</v>
      </c>
      <c r="E269" s="5">
        <v>4</v>
      </c>
    </row>
    <row r="270" spans="1:5" x14ac:dyDescent="0.25">
      <c r="A270">
        <v>269</v>
      </c>
      <c r="B270" s="4">
        <v>1</v>
      </c>
      <c r="E270" s="5">
        <v>4</v>
      </c>
    </row>
    <row r="271" spans="1:5" x14ac:dyDescent="0.25">
      <c r="A271">
        <v>270</v>
      </c>
      <c r="B271" s="4">
        <v>1</v>
      </c>
      <c r="E271" s="5">
        <v>4</v>
      </c>
    </row>
    <row r="272" spans="1:5" x14ac:dyDescent="0.25">
      <c r="A272">
        <v>271</v>
      </c>
      <c r="B272" s="4">
        <v>1</v>
      </c>
      <c r="D272" s="2">
        <v>3</v>
      </c>
      <c r="E272" s="5">
        <v>4</v>
      </c>
    </row>
    <row r="273" spans="1:5" x14ac:dyDescent="0.25">
      <c r="A273">
        <v>272</v>
      </c>
      <c r="B273" s="4">
        <v>1</v>
      </c>
      <c r="D273" s="2">
        <v>3</v>
      </c>
      <c r="E273" s="5">
        <v>4</v>
      </c>
    </row>
    <row r="274" spans="1:5" x14ac:dyDescent="0.25">
      <c r="A274">
        <v>273</v>
      </c>
      <c r="B274" s="4">
        <v>1</v>
      </c>
      <c r="D274" s="2">
        <v>3</v>
      </c>
      <c r="E274" s="5">
        <v>4</v>
      </c>
    </row>
    <row r="275" spans="1:5" x14ac:dyDescent="0.25">
      <c r="A275">
        <v>274</v>
      </c>
      <c r="D275" s="2">
        <v>3</v>
      </c>
      <c r="E275" s="5">
        <v>4</v>
      </c>
    </row>
    <row r="276" spans="1:5" x14ac:dyDescent="0.25">
      <c r="A276">
        <v>275</v>
      </c>
      <c r="D276" s="2">
        <v>3</v>
      </c>
      <c r="E276" s="5">
        <v>4</v>
      </c>
    </row>
    <row r="277" spans="1:5" x14ac:dyDescent="0.25">
      <c r="A277">
        <v>276</v>
      </c>
      <c r="D277" s="2">
        <v>3</v>
      </c>
      <c r="E277" s="5">
        <v>4</v>
      </c>
    </row>
    <row r="278" spans="1:5" x14ac:dyDescent="0.25">
      <c r="A278">
        <v>277</v>
      </c>
      <c r="D278" s="2">
        <v>3</v>
      </c>
      <c r="E278" s="5">
        <v>4</v>
      </c>
    </row>
    <row r="279" spans="1:5" x14ac:dyDescent="0.25">
      <c r="A279">
        <v>278</v>
      </c>
      <c r="C279" s="3">
        <v>2</v>
      </c>
      <c r="D279" s="2">
        <v>3</v>
      </c>
      <c r="E279" s="5">
        <v>4</v>
      </c>
    </row>
    <row r="280" spans="1:5" x14ac:dyDescent="0.25">
      <c r="A280">
        <v>279</v>
      </c>
      <c r="C280" s="3">
        <v>2</v>
      </c>
      <c r="D280" s="2">
        <v>3</v>
      </c>
      <c r="E280" s="5">
        <v>4</v>
      </c>
    </row>
    <row r="281" spans="1:5" x14ac:dyDescent="0.25">
      <c r="A281">
        <v>280</v>
      </c>
      <c r="C281" s="3">
        <v>2</v>
      </c>
      <c r="D281" s="2">
        <v>3</v>
      </c>
    </row>
    <row r="282" spans="1:5" x14ac:dyDescent="0.25">
      <c r="A282">
        <v>281</v>
      </c>
      <c r="C282" s="3">
        <v>2</v>
      </c>
      <c r="D282" s="2">
        <v>3</v>
      </c>
    </row>
    <row r="283" spans="1:5" x14ac:dyDescent="0.25">
      <c r="A283">
        <v>282</v>
      </c>
      <c r="C283" s="3">
        <v>2</v>
      </c>
      <c r="D283" s="2">
        <v>3</v>
      </c>
    </row>
    <row r="284" spans="1:5" x14ac:dyDescent="0.25">
      <c r="A284">
        <v>283</v>
      </c>
      <c r="C284" s="3">
        <v>2</v>
      </c>
      <c r="D284" s="2">
        <v>3</v>
      </c>
    </row>
    <row r="285" spans="1:5" x14ac:dyDescent="0.25">
      <c r="A285">
        <v>284</v>
      </c>
      <c r="C285" s="3">
        <v>2</v>
      </c>
      <c r="D285" s="2">
        <v>3</v>
      </c>
    </row>
    <row r="286" spans="1:5" x14ac:dyDescent="0.25">
      <c r="A286">
        <v>285</v>
      </c>
      <c r="C286" s="3">
        <v>2</v>
      </c>
      <c r="D286" s="2">
        <v>3</v>
      </c>
    </row>
    <row r="287" spans="1:5" x14ac:dyDescent="0.25">
      <c r="A287">
        <v>286</v>
      </c>
      <c r="C287" s="3">
        <v>2</v>
      </c>
      <c r="D287" s="2">
        <v>3</v>
      </c>
    </row>
    <row r="288" spans="1:5" x14ac:dyDescent="0.25">
      <c r="A288">
        <v>287</v>
      </c>
      <c r="C288" s="3">
        <v>2</v>
      </c>
    </row>
    <row r="289" spans="1:6" x14ac:dyDescent="0.25">
      <c r="A289">
        <v>288</v>
      </c>
      <c r="B289" s="4">
        <v>1</v>
      </c>
      <c r="C289" s="3">
        <v>2</v>
      </c>
    </row>
    <row r="290" spans="1:6" x14ac:dyDescent="0.25">
      <c r="A290">
        <v>289</v>
      </c>
      <c r="B290" s="4">
        <v>1</v>
      </c>
      <c r="C290" s="3">
        <v>2</v>
      </c>
    </row>
    <row r="291" spans="1:6" x14ac:dyDescent="0.25">
      <c r="A291">
        <v>290</v>
      </c>
      <c r="B291" s="4">
        <v>1</v>
      </c>
      <c r="C291" s="3">
        <v>2</v>
      </c>
    </row>
    <row r="292" spans="1:6" x14ac:dyDescent="0.25">
      <c r="A292">
        <v>291</v>
      </c>
      <c r="B292" s="4">
        <v>1</v>
      </c>
      <c r="C292" s="3">
        <v>2</v>
      </c>
    </row>
    <row r="293" spans="1:6" x14ac:dyDescent="0.25">
      <c r="A293">
        <v>292</v>
      </c>
      <c r="B293" s="4">
        <v>1</v>
      </c>
    </row>
    <row r="294" spans="1:6" x14ac:dyDescent="0.25">
      <c r="A294">
        <v>293</v>
      </c>
      <c r="B294" s="4">
        <v>1</v>
      </c>
      <c r="F294" t="s">
        <v>22</v>
      </c>
    </row>
    <row r="295" spans="1:6" x14ac:dyDescent="0.25">
      <c r="A295">
        <v>294</v>
      </c>
    </row>
    <row r="296" spans="1:6" x14ac:dyDescent="0.25">
      <c r="A296">
        <v>295</v>
      </c>
      <c r="F296" t="s">
        <v>22</v>
      </c>
    </row>
    <row r="297" spans="1:6" x14ac:dyDescent="0.25">
      <c r="A297">
        <v>296</v>
      </c>
      <c r="C297" s="3">
        <v>2</v>
      </c>
    </row>
    <row r="298" spans="1:6" x14ac:dyDescent="0.25">
      <c r="A298">
        <v>297</v>
      </c>
      <c r="C298" s="3">
        <v>2</v>
      </c>
    </row>
    <row r="299" spans="1:6" x14ac:dyDescent="0.25">
      <c r="A299">
        <v>298</v>
      </c>
      <c r="C299" s="3">
        <v>2</v>
      </c>
    </row>
    <row r="300" spans="1:6" x14ac:dyDescent="0.25">
      <c r="A300">
        <v>299</v>
      </c>
      <c r="C300" s="3">
        <v>2</v>
      </c>
    </row>
    <row r="301" spans="1:6" x14ac:dyDescent="0.25">
      <c r="A301">
        <v>300</v>
      </c>
      <c r="C301" s="3">
        <v>2</v>
      </c>
    </row>
    <row r="302" spans="1:6" x14ac:dyDescent="0.25">
      <c r="A302">
        <v>301</v>
      </c>
      <c r="C302" s="3">
        <v>2</v>
      </c>
      <c r="D302" s="2">
        <v>3</v>
      </c>
    </row>
    <row r="303" spans="1:6" x14ac:dyDescent="0.25">
      <c r="A303">
        <v>302</v>
      </c>
      <c r="C303" s="3">
        <v>2</v>
      </c>
      <c r="D303" s="2">
        <v>3</v>
      </c>
    </row>
    <row r="304" spans="1:6" x14ac:dyDescent="0.25">
      <c r="A304">
        <v>303</v>
      </c>
      <c r="C304" s="3">
        <v>2</v>
      </c>
      <c r="D304" s="2">
        <v>3</v>
      </c>
    </row>
    <row r="305" spans="1:5" x14ac:dyDescent="0.25">
      <c r="A305">
        <v>304</v>
      </c>
      <c r="C305" s="3">
        <v>2</v>
      </c>
      <c r="D305" s="2">
        <v>3</v>
      </c>
    </row>
    <row r="306" spans="1:5" x14ac:dyDescent="0.25">
      <c r="A306">
        <v>305</v>
      </c>
      <c r="C306" s="3">
        <v>2</v>
      </c>
      <c r="D306" s="2">
        <v>3</v>
      </c>
    </row>
    <row r="307" spans="1:5" x14ac:dyDescent="0.25">
      <c r="A307">
        <v>306</v>
      </c>
      <c r="C307" s="3">
        <v>2</v>
      </c>
      <c r="D307" s="2">
        <v>3</v>
      </c>
    </row>
    <row r="308" spans="1:5" x14ac:dyDescent="0.25">
      <c r="A308">
        <v>307</v>
      </c>
      <c r="C308" s="3">
        <v>2</v>
      </c>
      <c r="D308" s="2">
        <v>3</v>
      </c>
    </row>
    <row r="309" spans="1:5" x14ac:dyDescent="0.25">
      <c r="A309">
        <v>308</v>
      </c>
      <c r="C309" s="3">
        <v>2</v>
      </c>
      <c r="D309" s="2">
        <v>3</v>
      </c>
    </row>
    <row r="310" spans="1:5" x14ac:dyDescent="0.25">
      <c r="A310">
        <v>309</v>
      </c>
      <c r="D310" s="2">
        <v>3</v>
      </c>
    </row>
    <row r="311" spans="1:5" x14ac:dyDescent="0.25">
      <c r="A311">
        <v>310</v>
      </c>
      <c r="D311" s="2">
        <v>3</v>
      </c>
    </row>
    <row r="312" spans="1:5" x14ac:dyDescent="0.25">
      <c r="A312">
        <v>311</v>
      </c>
      <c r="B312" s="4">
        <v>1</v>
      </c>
    </row>
    <row r="313" spans="1:5" x14ac:dyDescent="0.25">
      <c r="A313">
        <v>312</v>
      </c>
      <c r="B313" s="4">
        <v>1</v>
      </c>
    </row>
    <row r="314" spans="1:5" x14ac:dyDescent="0.25">
      <c r="A314">
        <v>313</v>
      </c>
      <c r="B314" s="4">
        <v>1</v>
      </c>
    </row>
    <row r="315" spans="1:5" x14ac:dyDescent="0.25">
      <c r="A315">
        <v>314</v>
      </c>
      <c r="B315" s="4">
        <v>1</v>
      </c>
    </row>
    <row r="316" spans="1:5" x14ac:dyDescent="0.25">
      <c r="A316">
        <v>315</v>
      </c>
      <c r="B316" s="4">
        <v>1</v>
      </c>
      <c r="E316" s="5">
        <v>4</v>
      </c>
    </row>
    <row r="317" spans="1:5" x14ac:dyDescent="0.25">
      <c r="A317">
        <v>316</v>
      </c>
      <c r="B317" s="4">
        <v>1</v>
      </c>
      <c r="E317" s="5">
        <v>4</v>
      </c>
    </row>
    <row r="318" spans="1:5" x14ac:dyDescent="0.25">
      <c r="A318">
        <v>317</v>
      </c>
      <c r="B318" s="4">
        <v>1</v>
      </c>
      <c r="E318" s="5">
        <v>4</v>
      </c>
    </row>
    <row r="319" spans="1:5" x14ac:dyDescent="0.25">
      <c r="A319">
        <v>318</v>
      </c>
      <c r="B319" s="4">
        <v>1</v>
      </c>
      <c r="E319" s="5">
        <v>4</v>
      </c>
    </row>
    <row r="320" spans="1:5" x14ac:dyDescent="0.25">
      <c r="A320">
        <v>319</v>
      </c>
      <c r="B320" s="4">
        <v>1</v>
      </c>
      <c r="E320" s="5">
        <v>4</v>
      </c>
    </row>
    <row r="321" spans="1:5" x14ac:dyDescent="0.25">
      <c r="A321">
        <v>320</v>
      </c>
      <c r="B321" s="4">
        <v>1</v>
      </c>
      <c r="E321" s="5">
        <v>4</v>
      </c>
    </row>
    <row r="322" spans="1:5" x14ac:dyDescent="0.25">
      <c r="A322">
        <v>321</v>
      </c>
      <c r="B322" s="4">
        <v>1</v>
      </c>
      <c r="E322" s="5">
        <v>4</v>
      </c>
    </row>
    <row r="323" spans="1:5" x14ac:dyDescent="0.25">
      <c r="A323">
        <v>322</v>
      </c>
      <c r="B323" s="4">
        <v>1</v>
      </c>
      <c r="E323" s="5">
        <v>4</v>
      </c>
    </row>
    <row r="324" spans="1:5" x14ac:dyDescent="0.25">
      <c r="A324">
        <v>323</v>
      </c>
      <c r="E324" s="5">
        <v>4</v>
      </c>
    </row>
    <row r="325" spans="1:5" x14ac:dyDescent="0.25">
      <c r="A325">
        <v>324</v>
      </c>
      <c r="E325" s="5">
        <v>4</v>
      </c>
    </row>
    <row r="326" spans="1:5" x14ac:dyDescent="0.25">
      <c r="A326">
        <v>325</v>
      </c>
      <c r="D326" s="2">
        <v>3</v>
      </c>
    </row>
    <row r="327" spans="1:5" x14ac:dyDescent="0.25">
      <c r="A327">
        <v>326</v>
      </c>
      <c r="C327" s="3">
        <v>2</v>
      </c>
      <c r="D327" s="2">
        <v>3</v>
      </c>
    </row>
    <row r="328" spans="1:5" x14ac:dyDescent="0.25">
      <c r="A328">
        <v>327</v>
      </c>
      <c r="C328" s="3">
        <v>2</v>
      </c>
      <c r="D328" s="2">
        <v>3</v>
      </c>
    </row>
    <row r="329" spans="1:5" x14ac:dyDescent="0.25">
      <c r="A329">
        <v>328</v>
      </c>
      <c r="C329" s="3">
        <v>2</v>
      </c>
      <c r="D329" s="2">
        <v>3</v>
      </c>
    </row>
    <row r="330" spans="1:5" x14ac:dyDescent="0.25">
      <c r="A330">
        <v>329</v>
      </c>
      <c r="C330" s="3">
        <v>2</v>
      </c>
      <c r="D330" s="2">
        <v>3</v>
      </c>
    </row>
    <row r="331" spans="1:5" x14ac:dyDescent="0.25">
      <c r="A331">
        <v>330</v>
      </c>
      <c r="C331" s="3">
        <v>2</v>
      </c>
      <c r="D331" s="2">
        <v>3</v>
      </c>
    </row>
    <row r="332" spans="1:5" x14ac:dyDescent="0.25">
      <c r="A332">
        <v>331</v>
      </c>
      <c r="C332" s="3">
        <v>2</v>
      </c>
      <c r="D332" s="2">
        <v>3</v>
      </c>
    </row>
    <row r="333" spans="1:5" x14ac:dyDescent="0.25">
      <c r="A333">
        <v>332</v>
      </c>
      <c r="C333" s="3">
        <v>2</v>
      </c>
      <c r="D333" s="2">
        <v>3</v>
      </c>
    </row>
    <row r="334" spans="1:5" x14ac:dyDescent="0.25">
      <c r="A334">
        <v>333</v>
      </c>
      <c r="C334" s="3">
        <v>2</v>
      </c>
      <c r="D334" s="2">
        <v>3</v>
      </c>
    </row>
    <row r="335" spans="1:5" x14ac:dyDescent="0.25">
      <c r="A335">
        <v>334</v>
      </c>
      <c r="C335" s="3">
        <v>2</v>
      </c>
      <c r="D335" s="2">
        <v>3</v>
      </c>
    </row>
    <row r="336" spans="1:5" x14ac:dyDescent="0.25">
      <c r="A336">
        <v>335</v>
      </c>
      <c r="C336" s="3">
        <v>2</v>
      </c>
    </row>
    <row r="337" spans="1:5" x14ac:dyDescent="0.25">
      <c r="A337">
        <v>336</v>
      </c>
      <c r="C337" s="3">
        <v>2</v>
      </c>
    </row>
    <row r="338" spans="1:5" x14ac:dyDescent="0.25">
      <c r="A338">
        <v>337</v>
      </c>
    </row>
    <row r="339" spans="1:5" x14ac:dyDescent="0.25">
      <c r="A339">
        <v>338</v>
      </c>
      <c r="B339" s="4">
        <v>1</v>
      </c>
    </row>
    <row r="340" spans="1:5" x14ac:dyDescent="0.25">
      <c r="A340">
        <v>339</v>
      </c>
      <c r="B340" s="4">
        <v>1</v>
      </c>
    </row>
    <row r="341" spans="1:5" x14ac:dyDescent="0.25">
      <c r="A341">
        <v>340</v>
      </c>
      <c r="B341" s="4">
        <v>1</v>
      </c>
    </row>
    <row r="342" spans="1:5" x14ac:dyDescent="0.25">
      <c r="A342">
        <v>341</v>
      </c>
      <c r="B342" s="4">
        <v>1</v>
      </c>
    </row>
    <row r="343" spans="1:5" x14ac:dyDescent="0.25">
      <c r="A343">
        <v>342</v>
      </c>
      <c r="B343" s="4">
        <v>1</v>
      </c>
      <c r="E343" s="5">
        <v>4</v>
      </c>
    </row>
    <row r="344" spans="1:5" x14ac:dyDescent="0.25">
      <c r="A344">
        <v>343</v>
      </c>
      <c r="B344" s="4">
        <v>1</v>
      </c>
      <c r="E344" s="5">
        <v>4</v>
      </c>
    </row>
    <row r="345" spans="1:5" x14ac:dyDescent="0.25">
      <c r="A345">
        <v>344</v>
      </c>
      <c r="B345" s="4">
        <v>1</v>
      </c>
      <c r="E345" s="5">
        <v>4</v>
      </c>
    </row>
    <row r="346" spans="1:5" x14ac:dyDescent="0.25">
      <c r="A346">
        <v>345</v>
      </c>
      <c r="B346" s="4">
        <v>1</v>
      </c>
      <c r="E346" s="5">
        <v>4</v>
      </c>
    </row>
    <row r="347" spans="1:5" x14ac:dyDescent="0.25">
      <c r="A347">
        <v>346</v>
      </c>
      <c r="B347" s="4">
        <v>1</v>
      </c>
      <c r="E347" s="5">
        <v>4</v>
      </c>
    </row>
    <row r="348" spans="1:5" x14ac:dyDescent="0.25">
      <c r="A348">
        <v>347</v>
      </c>
      <c r="B348" s="4">
        <v>1</v>
      </c>
      <c r="E348" s="5">
        <v>4</v>
      </c>
    </row>
    <row r="349" spans="1:5" x14ac:dyDescent="0.25">
      <c r="A349">
        <v>348</v>
      </c>
      <c r="E349" s="5">
        <v>4</v>
      </c>
    </row>
    <row r="350" spans="1:5" x14ac:dyDescent="0.25">
      <c r="A350">
        <v>349</v>
      </c>
      <c r="D350" s="2">
        <v>3</v>
      </c>
      <c r="E350" s="5">
        <v>4</v>
      </c>
    </row>
    <row r="351" spans="1:5" x14ac:dyDescent="0.25">
      <c r="A351">
        <v>350</v>
      </c>
      <c r="D351" s="2">
        <v>3</v>
      </c>
      <c r="E351" s="5">
        <v>4</v>
      </c>
    </row>
    <row r="352" spans="1:5" x14ac:dyDescent="0.25">
      <c r="A352">
        <v>351</v>
      </c>
      <c r="D352" s="2">
        <v>3</v>
      </c>
      <c r="E352" s="5">
        <v>4</v>
      </c>
    </row>
    <row r="353" spans="1:5" x14ac:dyDescent="0.25">
      <c r="A353">
        <v>352</v>
      </c>
      <c r="C353" s="3">
        <v>2</v>
      </c>
      <c r="D353" s="2">
        <v>3</v>
      </c>
    </row>
    <row r="354" spans="1:5" x14ac:dyDescent="0.25">
      <c r="A354">
        <v>353</v>
      </c>
      <c r="C354" s="3">
        <v>2</v>
      </c>
      <c r="D354" s="2">
        <v>3</v>
      </c>
    </row>
    <row r="355" spans="1:5" x14ac:dyDescent="0.25">
      <c r="A355">
        <v>354</v>
      </c>
      <c r="C355" s="3">
        <v>2</v>
      </c>
      <c r="D355" s="2">
        <v>3</v>
      </c>
    </row>
    <row r="356" spans="1:5" x14ac:dyDescent="0.25">
      <c r="A356">
        <v>355</v>
      </c>
      <c r="C356" s="3">
        <v>2</v>
      </c>
      <c r="D356" s="2">
        <v>3</v>
      </c>
    </row>
    <row r="357" spans="1:5" x14ac:dyDescent="0.25">
      <c r="A357">
        <v>356</v>
      </c>
      <c r="C357" s="3">
        <v>2</v>
      </c>
      <c r="D357" s="2">
        <v>3</v>
      </c>
    </row>
    <row r="358" spans="1:5" x14ac:dyDescent="0.25">
      <c r="A358">
        <v>357</v>
      </c>
      <c r="C358" s="3">
        <v>2</v>
      </c>
      <c r="D358" s="2">
        <v>3</v>
      </c>
    </row>
    <row r="359" spans="1:5" x14ac:dyDescent="0.25">
      <c r="A359">
        <v>358</v>
      </c>
      <c r="C359" s="3">
        <v>2</v>
      </c>
    </row>
    <row r="360" spans="1:5" x14ac:dyDescent="0.25">
      <c r="A360">
        <v>359</v>
      </c>
      <c r="C360" s="3">
        <v>2</v>
      </c>
    </row>
    <row r="361" spans="1:5" x14ac:dyDescent="0.25">
      <c r="A361">
        <v>360</v>
      </c>
      <c r="C361" s="3">
        <v>2</v>
      </c>
    </row>
    <row r="362" spans="1:5" x14ac:dyDescent="0.25">
      <c r="A362">
        <v>361</v>
      </c>
      <c r="C362" s="3">
        <v>2</v>
      </c>
    </row>
    <row r="363" spans="1:5" x14ac:dyDescent="0.25">
      <c r="A363">
        <v>362</v>
      </c>
      <c r="B363" s="4">
        <v>1</v>
      </c>
    </row>
    <row r="364" spans="1:5" x14ac:dyDescent="0.25">
      <c r="A364">
        <v>363</v>
      </c>
      <c r="B364" s="4">
        <v>1</v>
      </c>
    </row>
    <row r="365" spans="1:5" x14ac:dyDescent="0.25">
      <c r="A365">
        <v>364</v>
      </c>
      <c r="B365" s="4">
        <v>1</v>
      </c>
    </row>
    <row r="366" spans="1:5" x14ac:dyDescent="0.25">
      <c r="A366">
        <v>365</v>
      </c>
      <c r="B366" s="4">
        <v>1</v>
      </c>
    </row>
    <row r="367" spans="1:5" x14ac:dyDescent="0.25">
      <c r="A367">
        <v>366</v>
      </c>
      <c r="B367" s="4">
        <v>1</v>
      </c>
    </row>
    <row r="368" spans="1:5" x14ac:dyDescent="0.25">
      <c r="A368">
        <v>367</v>
      </c>
      <c r="B368" s="4">
        <v>1</v>
      </c>
      <c r="E368" s="5">
        <v>4</v>
      </c>
    </row>
    <row r="369" spans="1:5" x14ac:dyDescent="0.25">
      <c r="A369">
        <v>368</v>
      </c>
      <c r="B369" s="4">
        <v>1</v>
      </c>
      <c r="E369" s="5">
        <v>4</v>
      </c>
    </row>
    <row r="370" spans="1:5" x14ac:dyDescent="0.25">
      <c r="A370">
        <v>369</v>
      </c>
      <c r="B370" s="4">
        <v>1</v>
      </c>
      <c r="E370" s="5">
        <v>4</v>
      </c>
    </row>
    <row r="371" spans="1:5" x14ac:dyDescent="0.25">
      <c r="A371">
        <v>370</v>
      </c>
      <c r="B371" s="4">
        <v>1</v>
      </c>
      <c r="D371" s="2">
        <v>3</v>
      </c>
      <c r="E371" s="5">
        <v>4</v>
      </c>
    </row>
    <row r="372" spans="1:5" x14ac:dyDescent="0.25">
      <c r="A372">
        <v>371</v>
      </c>
      <c r="D372" s="2">
        <v>3</v>
      </c>
      <c r="E372" s="5">
        <v>4</v>
      </c>
    </row>
    <row r="373" spans="1:5" x14ac:dyDescent="0.25">
      <c r="A373">
        <v>372</v>
      </c>
      <c r="D373" s="2">
        <v>3</v>
      </c>
      <c r="E373" s="5">
        <v>4</v>
      </c>
    </row>
    <row r="374" spans="1:5" x14ac:dyDescent="0.25">
      <c r="A374">
        <v>373</v>
      </c>
      <c r="D374" s="2">
        <v>3</v>
      </c>
      <c r="E374" s="5">
        <v>4</v>
      </c>
    </row>
    <row r="375" spans="1:5" x14ac:dyDescent="0.25">
      <c r="A375">
        <v>374</v>
      </c>
      <c r="D375" s="2">
        <v>3</v>
      </c>
      <c r="E375" s="5">
        <v>4</v>
      </c>
    </row>
    <row r="376" spans="1:5" x14ac:dyDescent="0.25">
      <c r="A376">
        <v>375</v>
      </c>
      <c r="D376" s="2">
        <v>3</v>
      </c>
      <c r="E376" s="5">
        <v>4</v>
      </c>
    </row>
    <row r="377" spans="1:5" x14ac:dyDescent="0.25">
      <c r="A377">
        <v>376</v>
      </c>
      <c r="D377" s="2">
        <v>3</v>
      </c>
      <c r="E377" s="5">
        <v>4</v>
      </c>
    </row>
    <row r="378" spans="1:5" x14ac:dyDescent="0.25">
      <c r="A378">
        <v>377</v>
      </c>
      <c r="C378" s="3">
        <v>2</v>
      </c>
      <c r="D378" s="2">
        <v>3</v>
      </c>
    </row>
    <row r="379" spans="1:5" x14ac:dyDescent="0.25">
      <c r="A379">
        <v>378</v>
      </c>
      <c r="C379" s="3">
        <v>2</v>
      </c>
      <c r="D379" s="2">
        <v>3</v>
      </c>
    </row>
    <row r="380" spans="1:5" x14ac:dyDescent="0.25">
      <c r="A380">
        <v>379</v>
      </c>
      <c r="C380" s="3">
        <v>2</v>
      </c>
      <c r="D380" s="2">
        <v>3</v>
      </c>
    </row>
    <row r="381" spans="1:5" x14ac:dyDescent="0.25">
      <c r="A381">
        <v>380</v>
      </c>
      <c r="C381" s="3">
        <v>2</v>
      </c>
    </row>
    <row r="382" spans="1:5" x14ac:dyDescent="0.25">
      <c r="A382">
        <v>381</v>
      </c>
      <c r="C382" s="3">
        <v>2</v>
      </c>
    </row>
    <row r="383" spans="1:5" x14ac:dyDescent="0.25">
      <c r="A383">
        <v>382</v>
      </c>
      <c r="C383" s="3">
        <v>2</v>
      </c>
    </row>
    <row r="384" spans="1:5" x14ac:dyDescent="0.25">
      <c r="A384">
        <v>383</v>
      </c>
      <c r="C384" s="3">
        <v>2</v>
      </c>
    </row>
    <row r="385" spans="1:5" x14ac:dyDescent="0.25">
      <c r="A385">
        <v>384</v>
      </c>
      <c r="B385" s="4">
        <v>1</v>
      </c>
      <c r="C385" s="3">
        <v>2</v>
      </c>
    </row>
    <row r="386" spans="1:5" x14ac:dyDescent="0.25">
      <c r="A386">
        <v>385</v>
      </c>
      <c r="B386" s="4">
        <v>1</v>
      </c>
      <c r="C386" s="3">
        <v>2</v>
      </c>
    </row>
    <row r="387" spans="1:5" x14ac:dyDescent="0.25">
      <c r="A387">
        <v>386</v>
      </c>
      <c r="B387" s="4">
        <v>1</v>
      </c>
      <c r="C387" s="3">
        <v>2</v>
      </c>
    </row>
    <row r="388" spans="1:5" x14ac:dyDescent="0.25">
      <c r="A388">
        <v>387</v>
      </c>
      <c r="B388" s="4">
        <v>1</v>
      </c>
    </row>
    <row r="389" spans="1:5" x14ac:dyDescent="0.25">
      <c r="A389">
        <v>388</v>
      </c>
      <c r="B389" s="4">
        <v>1</v>
      </c>
    </row>
    <row r="390" spans="1:5" x14ac:dyDescent="0.25">
      <c r="A390">
        <v>389</v>
      </c>
      <c r="B390" s="4">
        <v>1</v>
      </c>
    </row>
    <row r="391" spans="1:5" x14ac:dyDescent="0.25">
      <c r="A391">
        <v>390</v>
      </c>
      <c r="B391" s="4">
        <v>1</v>
      </c>
    </row>
    <row r="392" spans="1:5" x14ac:dyDescent="0.25">
      <c r="A392">
        <v>391</v>
      </c>
      <c r="B392" s="4">
        <v>1</v>
      </c>
    </row>
    <row r="393" spans="1:5" x14ac:dyDescent="0.25">
      <c r="A393">
        <v>392</v>
      </c>
      <c r="B393" s="4">
        <v>1</v>
      </c>
    </row>
    <row r="394" spans="1:5" x14ac:dyDescent="0.25">
      <c r="A394">
        <v>393</v>
      </c>
      <c r="B394" s="4">
        <v>1</v>
      </c>
      <c r="E394" s="5">
        <v>4</v>
      </c>
    </row>
    <row r="395" spans="1:5" x14ac:dyDescent="0.25">
      <c r="A395">
        <v>394</v>
      </c>
      <c r="D395" s="2">
        <v>3</v>
      </c>
      <c r="E395" s="5">
        <v>4</v>
      </c>
    </row>
    <row r="396" spans="1:5" x14ac:dyDescent="0.25">
      <c r="A396">
        <v>395</v>
      </c>
      <c r="D396" s="2">
        <v>3</v>
      </c>
      <c r="E396" s="5">
        <v>4</v>
      </c>
    </row>
    <row r="397" spans="1:5" x14ac:dyDescent="0.25">
      <c r="A397">
        <v>396</v>
      </c>
      <c r="D397" s="2">
        <v>3</v>
      </c>
      <c r="E397" s="5">
        <v>4</v>
      </c>
    </row>
    <row r="398" spans="1:5" x14ac:dyDescent="0.25">
      <c r="A398">
        <v>397</v>
      </c>
      <c r="D398" s="2">
        <v>3</v>
      </c>
      <c r="E398" s="5">
        <v>4</v>
      </c>
    </row>
    <row r="399" spans="1:5" x14ac:dyDescent="0.25">
      <c r="A399">
        <v>398</v>
      </c>
      <c r="D399" s="2">
        <v>3</v>
      </c>
      <c r="E399" s="5">
        <v>4</v>
      </c>
    </row>
    <row r="400" spans="1:5" x14ac:dyDescent="0.25">
      <c r="A400">
        <v>399</v>
      </c>
      <c r="D400" s="2">
        <v>3</v>
      </c>
      <c r="E400" s="5">
        <v>4</v>
      </c>
    </row>
    <row r="401" spans="1:5" x14ac:dyDescent="0.25">
      <c r="A401">
        <v>400</v>
      </c>
      <c r="D401" s="2">
        <v>3</v>
      </c>
      <c r="E401" s="5">
        <v>4</v>
      </c>
    </row>
    <row r="402" spans="1:5" x14ac:dyDescent="0.25">
      <c r="A402">
        <v>401</v>
      </c>
      <c r="C402" s="3">
        <v>2</v>
      </c>
      <c r="D402" s="2">
        <v>3</v>
      </c>
      <c r="E402" s="5">
        <v>4</v>
      </c>
    </row>
    <row r="403" spans="1:5" x14ac:dyDescent="0.25">
      <c r="A403">
        <v>402</v>
      </c>
      <c r="C403" s="3">
        <v>2</v>
      </c>
      <c r="D403" s="2">
        <v>3</v>
      </c>
      <c r="E403" s="5">
        <v>4</v>
      </c>
    </row>
    <row r="404" spans="1:5" x14ac:dyDescent="0.25">
      <c r="A404">
        <v>403</v>
      </c>
      <c r="C404" s="3">
        <v>2</v>
      </c>
      <c r="D404" s="2">
        <v>3</v>
      </c>
      <c r="E404" s="5">
        <v>4</v>
      </c>
    </row>
    <row r="405" spans="1:5" x14ac:dyDescent="0.25">
      <c r="A405">
        <v>404</v>
      </c>
      <c r="C405" s="3">
        <v>2</v>
      </c>
      <c r="D405" s="2">
        <v>3</v>
      </c>
    </row>
    <row r="406" spans="1:5" x14ac:dyDescent="0.25">
      <c r="A406">
        <v>405</v>
      </c>
      <c r="C406" s="3">
        <v>2</v>
      </c>
    </row>
    <row r="407" spans="1:5" x14ac:dyDescent="0.25">
      <c r="A407">
        <v>406</v>
      </c>
      <c r="C407" s="3">
        <v>2</v>
      </c>
    </row>
    <row r="408" spans="1:5" x14ac:dyDescent="0.25">
      <c r="A408">
        <v>407</v>
      </c>
      <c r="C408" s="3">
        <v>2</v>
      </c>
    </row>
    <row r="409" spans="1:5" x14ac:dyDescent="0.25">
      <c r="A409">
        <v>408</v>
      </c>
      <c r="C409" s="3">
        <v>2</v>
      </c>
    </row>
    <row r="410" spans="1:5" x14ac:dyDescent="0.25">
      <c r="A410">
        <v>409</v>
      </c>
      <c r="C410" s="3">
        <v>2</v>
      </c>
    </row>
    <row r="411" spans="1:5" x14ac:dyDescent="0.25">
      <c r="A411">
        <v>410</v>
      </c>
      <c r="B411" s="4">
        <v>1</v>
      </c>
      <c r="C411" s="3">
        <v>2</v>
      </c>
    </row>
    <row r="412" spans="1:5" x14ac:dyDescent="0.25">
      <c r="A412">
        <v>411</v>
      </c>
      <c r="B412" s="4">
        <v>1</v>
      </c>
      <c r="C412" s="3">
        <v>2</v>
      </c>
    </row>
    <row r="413" spans="1:5" x14ac:dyDescent="0.25">
      <c r="A413">
        <v>412</v>
      </c>
      <c r="B413" s="4">
        <v>1</v>
      </c>
    </row>
    <row r="414" spans="1:5" x14ac:dyDescent="0.25">
      <c r="A414">
        <v>413</v>
      </c>
      <c r="B414" s="4">
        <v>1</v>
      </c>
    </row>
    <row r="415" spans="1:5" x14ac:dyDescent="0.25">
      <c r="A415">
        <v>414</v>
      </c>
      <c r="B415" s="4">
        <v>1</v>
      </c>
    </row>
    <row r="416" spans="1:5" x14ac:dyDescent="0.25">
      <c r="A416">
        <v>415</v>
      </c>
      <c r="B416" s="4">
        <v>1</v>
      </c>
    </row>
    <row r="417" spans="1:5" x14ac:dyDescent="0.25">
      <c r="A417">
        <v>416</v>
      </c>
      <c r="B417" s="4">
        <v>1</v>
      </c>
    </row>
    <row r="418" spans="1:5" x14ac:dyDescent="0.25">
      <c r="A418">
        <v>417</v>
      </c>
      <c r="B418" s="4">
        <v>1</v>
      </c>
    </row>
    <row r="419" spans="1:5" x14ac:dyDescent="0.25">
      <c r="A419">
        <v>418</v>
      </c>
      <c r="B419" s="4">
        <v>1</v>
      </c>
      <c r="E419" s="5">
        <v>4</v>
      </c>
    </row>
    <row r="420" spans="1:5" x14ac:dyDescent="0.25">
      <c r="A420">
        <v>419</v>
      </c>
      <c r="B420" s="4">
        <v>1</v>
      </c>
      <c r="E420" s="5">
        <v>4</v>
      </c>
    </row>
    <row r="421" spans="1:5" x14ac:dyDescent="0.25">
      <c r="A421">
        <v>420</v>
      </c>
      <c r="B421" s="4">
        <v>1</v>
      </c>
      <c r="D421" s="2">
        <v>3</v>
      </c>
      <c r="E421" s="5">
        <v>4</v>
      </c>
    </row>
    <row r="422" spans="1:5" x14ac:dyDescent="0.25">
      <c r="A422">
        <v>421</v>
      </c>
      <c r="D422" s="2">
        <v>3</v>
      </c>
      <c r="E422" s="5">
        <v>4</v>
      </c>
    </row>
    <row r="423" spans="1:5" x14ac:dyDescent="0.25">
      <c r="A423">
        <v>422</v>
      </c>
      <c r="D423" s="2">
        <v>3</v>
      </c>
      <c r="E423" s="5">
        <v>4</v>
      </c>
    </row>
    <row r="424" spans="1:5" x14ac:dyDescent="0.25">
      <c r="A424">
        <v>423</v>
      </c>
      <c r="D424" s="2">
        <v>3</v>
      </c>
      <c r="E424" s="5">
        <v>4</v>
      </c>
    </row>
    <row r="425" spans="1:5" x14ac:dyDescent="0.25">
      <c r="A425">
        <v>424</v>
      </c>
      <c r="D425" s="2">
        <v>3</v>
      </c>
      <c r="E425" s="5">
        <v>4</v>
      </c>
    </row>
    <row r="426" spans="1:5" x14ac:dyDescent="0.25">
      <c r="A426">
        <v>425</v>
      </c>
      <c r="D426" s="2">
        <v>3</v>
      </c>
      <c r="E426" s="5">
        <v>4</v>
      </c>
    </row>
    <row r="427" spans="1:5" x14ac:dyDescent="0.25">
      <c r="A427">
        <v>426</v>
      </c>
      <c r="C427" s="3">
        <v>2</v>
      </c>
      <c r="D427" s="2">
        <v>3</v>
      </c>
      <c r="E427" s="5">
        <v>4</v>
      </c>
    </row>
    <row r="428" spans="1:5" x14ac:dyDescent="0.25">
      <c r="A428">
        <v>427</v>
      </c>
      <c r="C428" s="3">
        <v>2</v>
      </c>
      <c r="D428" s="2">
        <v>3</v>
      </c>
      <c r="E428" s="5">
        <v>4</v>
      </c>
    </row>
    <row r="429" spans="1:5" x14ac:dyDescent="0.25">
      <c r="A429">
        <v>428</v>
      </c>
      <c r="C429" s="3">
        <v>2</v>
      </c>
      <c r="D429" s="2">
        <v>3</v>
      </c>
    </row>
    <row r="430" spans="1:5" x14ac:dyDescent="0.25">
      <c r="A430">
        <v>429</v>
      </c>
      <c r="C430" s="3">
        <v>2</v>
      </c>
      <c r="D430" s="2">
        <v>3</v>
      </c>
    </row>
    <row r="431" spans="1:5" x14ac:dyDescent="0.25">
      <c r="A431">
        <v>430</v>
      </c>
      <c r="C431" s="3">
        <v>2</v>
      </c>
      <c r="D431" s="2">
        <v>3</v>
      </c>
    </row>
    <row r="432" spans="1:5" x14ac:dyDescent="0.25">
      <c r="A432">
        <v>431</v>
      </c>
      <c r="C432" s="3">
        <v>2</v>
      </c>
      <c r="D432" s="2">
        <v>3</v>
      </c>
    </row>
    <row r="433" spans="1:5" x14ac:dyDescent="0.25">
      <c r="A433">
        <v>432</v>
      </c>
      <c r="C433" s="3">
        <v>2</v>
      </c>
      <c r="D433" s="2">
        <v>3</v>
      </c>
    </row>
    <row r="434" spans="1:5" x14ac:dyDescent="0.25">
      <c r="A434">
        <v>433</v>
      </c>
      <c r="C434" s="3">
        <v>2</v>
      </c>
    </row>
    <row r="435" spans="1:5" x14ac:dyDescent="0.25">
      <c r="A435">
        <v>434</v>
      </c>
      <c r="C435" s="3">
        <v>2</v>
      </c>
    </row>
    <row r="436" spans="1:5" x14ac:dyDescent="0.25">
      <c r="A436">
        <v>435</v>
      </c>
      <c r="C436" s="3">
        <v>2</v>
      </c>
    </row>
    <row r="437" spans="1:5" x14ac:dyDescent="0.25">
      <c r="A437">
        <v>436</v>
      </c>
      <c r="B437" s="4">
        <v>1</v>
      </c>
      <c r="C437" s="3">
        <v>2</v>
      </c>
    </row>
    <row r="438" spans="1:5" x14ac:dyDescent="0.25">
      <c r="A438">
        <v>437</v>
      </c>
      <c r="B438" s="4">
        <v>1</v>
      </c>
      <c r="C438" s="3">
        <v>2</v>
      </c>
    </row>
    <row r="439" spans="1:5" x14ac:dyDescent="0.25">
      <c r="A439">
        <v>438</v>
      </c>
      <c r="B439" s="4">
        <v>1</v>
      </c>
    </row>
    <row r="440" spans="1:5" x14ac:dyDescent="0.25">
      <c r="A440">
        <v>439</v>
      </c>
      <c r="B440" s="4">
        <v>1</v>
      </c>
    </row>
    <row r="441" spans="1:5" x14ac:dyDescent="0.25">
      <c r="A441">
        <v>440</v>
      </c>
      <c r="B441" s="4">
        <v>1</v>
      </c>
    </row>
    <row r="442" spans="1:5" x14ac:dyDescent="0.25">
      <c r="A442">
        <v>441</v>
      </c>
      <c r="B442" s="4">
        <v>1</v>
      </c>
    </row>
    <row r="443" spans="1:5" x14ac:dyDescent="0.25">
      <c r="A443">
        <v>442</v>
      </c>
      <c r="B443" s="4">
        <v>1</v>
      </c>
    </row>
    <row r="444" spans="1:5" x14ac:dyDescent="0.25">
      <c r="A444">
        <v>443</v>
      </c>
      <c r="B444" s="4">
        <v>1</v>
      </c>
      <c r="E444" s="5">
        <v>4</v>
      </c>
    </row>
    <row r="445" spans="1:5" x14ac:dyDescent="0.25">
      <c r="A445">
        <v>444</v>
      </c>
      <c r="B445" s="4">
        <v>1</v>
      </c>
      <c r="D445" s="2">
        <v>3</v>
      </c>
      <c r="E445" s="5">
        <v>4</v>
      </c>
    </row>
    <row r="446" spans="1:5" x14ac:dyDescent="0.25">
      <c r="A446">
        <v>445</v>
      </c>
      <c r="B446" s="4">
        <v>1</v>
      </c>
      <c r="D446" s="2">
        <v>3</v>
      </c>
      <c r="E446" s="5">
        <v>4</v>
      </c>
    </row>
    <row r="447" spans="1:5" x14ac:dyDescent="0.25">
      <c r="A447">
        <v>446</v>
      </c>
      <c r="D447" s="2">
        <v>3</v>
      </c>
      <c r="E447" s="5">
        <v>4</v>
      </c>
    </row>
    <row r="448" spans="1:5" x14ac:dyDescent="0.25">
      <c r="A448">
        <v>447</v>
      </c>
      <c r="D448" s="2">
        <v>3</v>
      </c>
      <c r="E448" s="5">
        <v>4</v>
      </c>
    </row>
    <row r="449" spans="1:5" x14ac:dyDescent="0.25">
      <c r="A449">
        <v>448</v>
      </c>
      <c r="D449" s="2">
        <v>3</v>
      </c>
      <c r="E449" s="5">
        <v>4</v>
      </c>
    </row>
    <row r="450" spans="1:5" x14ac:dyDescent="0.25">
      <c r="A450">
        <v>449</v>
      </c>
      <c r="D450" s="2">
        <v>3</v>
      </c>
      <c r="E450" s="5">
        <v>4</v>
      </c>
    </row>
    <row r="451" spans="1:5" x14ac:dyDescent="0.25">
      <c r="A451">
        <v>450</v>
      </c>
      <c r="D451" s="2">
        <v>3</v>
      </c>
      <c r="E451" s="5">
        <v>4</v>
      </c>
    </row>
    <row r="452" spans="1:5" x14ac:dyDescent="0.25">
      <c r="A452">
        <v>451</v>
      </c>
      <c r="D452" s="2">
        <v>3</v>
      </c>
      <c r="E452" s="5">
        <v>4</v>
      </c>
    </row>
    <row r="453" spans="1:5" x14ac:dyDescent="0.25">
      <c r="A453">
        <v>452</v>
      </c>
      <c r="D453" s="2">
        <v>3</v>
      </c>
      <c r="E453" s="5">
        <v>4</v>
      </c>
    </row>
    <row r="454" spans="1:5" x14ac:dyDescent="0.25">
      <c r="A454">
        <v>453</v>
      </c>
      <c r="D454" s="2">
        <v>3</v>
      </c>
      <c r="E454" s="5">
        <v>4</v>
      </c>
    </row>
    <row r="455" spans="1:5" x14ac:dyDescent="0.25">
      <c r="A455">
        <v>454</v>
      </c>
      <c r="D455" s="2">
        <v>3</v>
      </c>
    </row>
    <row r="456" spans="1:5" x14ac:dyDescent="0.25">
      <c r="A456">
        <v>455</v>
      </c>
      <c r="D456" s="2">
        <v>3</v>
      </c>
    </row>
    <row r="457" spans="1:5" x14ac:dyDescent="0.25">
      <c r="A457">
        <v>456</v>
      </c>
      <c r="C457" s="3">
        <v>2</v>
      </c>
    </row>
    <row r="458" spans="1:5" x14ac:dyDescent="0.25">
      <c r="A458">
        <v>457</v>
      </c>
      <c r="C458" s="3">
        <v>2</v>
      </c>
    </row>
    <row r="459" spans="1:5" x14ac:dyDescent="0.25">
      <c r="A459">
        <v>458</v>
      </c>
      <c r="C459" s="3">
        <v>2</v>
      </c>
    </row>
    <row r="460" spans="1:5" x14ac:dyDescent="0.25">
      <c r="A460">
        <v>459</v>
      </c>
      <c r="C460" s="3">
        <v>2</v>
      </c>
    </row>
    <row r="461" spans="1:5" x14ac:dyDescent="0.25">
      <c r="A461">
        <v>460</v>
      </c>
      <c r="C461" s="3">
        <v>2</v>
      </c>
    </row>
    <row r="462" spans="1:5" x14ac:dyDescent="0.25">
      <c r="A462">
        <v>461</v>
      </c>
      <c r="C462" s="3">
        <v>2</v>
      </c>
    </row>
    <row r="463" spans="1:5" x14ac:dyDescent="0.25">
      <c r="A463">
        <v>462</v>
      </c>
      <c r="C463" s="3">
        <v>2</v>
      </c>
    </row>
    <row r="464" spans="1:5" x14ac:dyDescent="0.25">
      <c r="A464">
        <v>463</v>
      </c>
      <c r="B464" s="4">
        <v>1</v>
      </c>
      <c r="C464" s="3">
        <v>2</v>
      </c>
    </row>
    <row r="465" spans="1:5" x14ac:dyDescent="0.25">
      <c r="A465">
        <v>464</v>
      </c>
      <c r="B465" s="4">
        <v>1</v>
      </c>
      <c r="C465" s="3">
        <v>2</v>
      </c>
    </row>
    <row r="466" spans="1:5" x14ac:dyDescent="0.25">
      <c r="A466">
        <v>465</v>
      </c>
      <c r="B466" s="4">
        <v>1</v>
      </c>
      <c r="C466" s="3">
        <v>2</v>
      </c>
    </row>
    <row r="467" spans="1:5" x14ac:dyDescent="0.25">
      <c r="A467">
        <v>466</v>
      </c>
      <c r="B467" s="4">
        <v>1</v>
      </c>
    </row>
    <row r="468" spans="1:5" x14ac:dyDescent="0.25">
      <c r="A468">
        <v>467</v>
      </c>
      <c r="B468" s="4">
        <v>1</v>
      </c>
    </row>
    <row r="469" spans="1:5" x14ac:dyDescent="0.25">
      <c r="A469">
        <v>468</v>
      </c>
      <c r="B469" s="4">
        <v>1</v>
      </c>
    </row>
    <row r="470" spans="1:5" x14ac:dyDescent="0.25">
      <c r="A470">
        <v>469</v>
      </c>
      <c r="B470" s="4">
        <v>1</v>
      </c>
    </row>
    <row r="471" spans="1:5" x14ac:dyDescent="0.25">
      <c r="A471">
        <v>470</v>
      </c>
      <c r="B471" s="4">
        <v>1</v>
      </c>
      <c r="D471" s="2">
        <v>3</v>
      </c>
      <c r="E471" s="5">
        <v>4</v>
      </c>
    </row>
    <row r="472" spans="1:5" x14ac:dyDescent="0.25">
      <c r="A472">
        <v>471</v>
      </c>
      <c r="B472" s="4">
        <v>1</v>
      </c>
      <c r="D472" s="2">
        <v>3</v>
      </c>
      <c r="E472" s="5">
        <v>4</v>
      </c>
    </row>
    <row r="473" spans="1:5" x14ac:dyDescent="0.25">
      <c r="A473">
        <v>472</v>
      </c>
      <c r="D473" s="2">
        <v>3</v>
      </c>
      <c r="E473" s="5">
        <v>4</v>
      </c>
    </row>
    <row r="474" spans="1:5" x14ac:dyDescent="0.25">
      <c r="A474">
        <v>473</v>
      </c>
      <c r="D474" s="2">
        <v>3</v>
      </c>
      <c r="E474" s="5">
        <v>4</v>
      </c>
    </row>
    <row r="475" spans="1:5" x14ac:dyDescent="0.25">
      <c r="A475">
        <v>474</v>
      </c>
      <c r="D475" s="2">
        <v>3</v>
      </c>
      <c r="E475" s="5">
        <v>4</v>
      </c>
    </row>
    <row r="476" spans="1:5" x14ac:dyDescent="0.25">
      <c r="A476">
        <v>475</v>
      </c>
      <c r="D476" s="2">
        <v>3</v>
      </c>
      <c r="E476" s="5">
        <v>4</v>
      </c>
    </row>
    <row r="477" spans="1:5" x14ac:dyDescent="0.25">
      <c r="A477">
        <v>476</v>
      </c>
      <c r="D477" s="2">
        <v>3</v>
      </c>
      <c r="E477" s="5">
        <v>4</v>
      </c>
    </row>
    <row r="478" spans="1:5" x14ac:dyDescent="0.25">
      <c r="A478">
        <v>477</v>
      </c>
      <c r="D478" s="2">
        <v>3</v>
      </c>
      <c r="E478" s="5">
        <v>4</v>
      </c>
    </row>
    <row r="479" spans="1:5" x14ac:dyDescent="0.25">
      <c r="A479">
        <v>478</v>
      </c>
      <c r="D479" s="2">
        <v>3</v>
      </c>
      <c r="E479" s="5">
        <v>4</v>
      </c>
    </row>
    <row r="480" spans="1:5" x14ac:dyDescent="0.25">
      <c r="A480">
        <v>479</v>
      </c>
      <c r="D480" s="2">
        <v>3</v>
      </c>
      <c r="E480" s="5">
        <v>4</v>
      </c>
    </row>
    <row r="481" spans="1:5" x14ac:dyDescent="0.25">
      <c r="A481">
        <v>480</v>
      </c>
      <c r="D481" s="2">
        <v>3</v>
      </c>
      <c r="E481" s="5">
        <v>4</v>
      </c>
    </row>
    <row r="482" spans="1:5" x14ac:dyDescent="0.25">
      <c r="A482">
        <v>481</v>
      </c>
    </row>
    <row r="483" spans="1:5" x14ac:dyDescent="0.25">
      <c r="A483">
        <v>482</v>
      </c>
      <c r="C483" s="3">
        <v>2</v>
      </c>
    </row>
    <row r="484" spans="1:5" x14ac:dyDescent="0.25">
      <c r="A484">
        <v>483</v>
      </c>
      <c r="C484" s="3">
        <v>2</v>
      </c>
    </row>
    <row r="485" spans="1:5" x14ac:dyDescent="0.25">
      <c r="A485">
        <v>484</v>
      </c>
      <c r="C485" s="3">
        <v>2</v>
      </c>
    </row>
    <row r="486" spans="1:5" x14ac:dyDescent="0.25">
      <c r="A486">
        <v>485</v>
      </c>
      <c r="C486" s="3">
        <v>2</v>
      </c>
    </row>
    <row r="487" spans="1:5" x14ac:dyDescent="0.25">
      <c r="A487">
        <v>486</v>
      </c>
      <c r="C487" s="3">
        <v>2</v>
      </c>
    </row>
    <row r="488" spans="1:5" x14ac:dyDescent="0.25">
      <c r="A488">
        <v>487</v>
      </c>
      <c r="C488" s="3">
        <v>2</v>
      </c>
    </row>
    <row r="489" spans="1:5" x14ac:dyDescent="0.25">
      <c r="A489">
        <v>488</v>
      </c>
      <c r="B489" s="4">
        <v>1</v>
      </c>
      <c r="C489" s="3">
        <v>2</v>
      </c>
    </row>
    <row r="490" spans="1:5" x14ac:dyDescent="0.25">
      <c r="A490">
        <v>489</v>
      </c>
      <c r="B490" s="4">
        <v>1</v>
      </c>
      <c r="C490" s="3">
        <v>2</v>
      </c>
    </row>
    <row r="491" spans="1:5" x14ac:dyDescent="0.25">
      <c r="A491">
        <v>490</v>
      </c>
      <c r="B491" s="4">
        <v>1</v>
      </c>
      <c r="C491" s="3">
        <v>2</v>
      </c>
    </row>
    <row r="492" spans="1:5" x14ac:dyDescent="0.25">
      <c r="A492">
        <v>491</v>
      </c>
      <c r="B492" s="4">
        <v>1</v>
      </c>
      <c r="C492" s="3">
        <v>2</v>
      </c>
    </row>
    <row r="493" spans="1:5" x14ac:dyDescent="0.25">
      <c r="A493">
        <v>492</v>
      </c>
      <c r="B493" s="4">
        <v>1</v>
      </c>
    </row>
    <row r="494" spans="1:5" x14ac:dyDescent="0.25">
      <c r="A494">
        <v>493</v>
      </c>
      <c r="B494" s="4">
        <v>1</v>
      </c>
    </row>
    <row r="495" spans="1:5" x14ac:dyDescent="0.25">
      <c r="A495">
        <v>494</v>
      </c>
      <c r="B495" s="4">
        <v>1</v>
      </c>
    </row>
    <row r="496" spans="1:5" x14ac:dyDescent="0.25">
      <c r="A496">
        <v>495</v>
      </c>
      <c r="B496" s="4">
        <v>1</v>
      </c>
    </row>
    <row r="497" spans="1:5" x14ac:dyDescent="0.25">
      <c r="A497">
        <v>496</v>
      </c>
      <c r="B497" s="4">
        <v>1</v>
      </c>
      <c r="D497" s="2">
        <v>3</v>
      </c>
    </row>
    <row r="498" spans="1:5" x14ac:dyDescent="0.25">
      <c r="A498">
        <v>497</v>
      </c>
      <c r="D498" s="2">
        <v>3</v>
      </c>
      <c r="E498" s="5">
        <v>4</v>
      </c>
    </row>
    <row r="499" spans="1:5" x14ac:dyDescent="0.25">
      <c r="A499">
        <v>498</v>
      </c>
      <c r="D499" s="2">
        <v>3</v>
      </c>
      <c r="E499" s="5">
        <v>4</v>
      </c>
    </row>
    <row r="500" spans="1:5" x14ac:dyDescent="0.25">
      <c r="A500">
        <v>499</v>
      </c>
      <c r="D500" s="2">
        <v>3</v>
      </c>
      <c r="E500" s="5">
        <v>4</v>
      </c>
    </row>
    <row r="501" spans="1:5" x14ac:dyDescent="0.25">
      <c r="A501">
        <v>500</v>
      </c>
      <c r="D501" s="2">
        <v>3</v>
      </c>
      <c r="E501" s="5">
        <v>4</v>
      </c>
    </row>
    <row r="502" spans="1:5" x14ac:dyDescent="0.25">
      <c r="A502">
        <v>501</v>
      </c>
      <c r="D502" s="2">
        <v>3</v>
      </c>
      <c r="E502" s="5">
        <v>4</v>
      </c>
    </row>
    <row r="503" spans="1:5" x14ac:dyDescent="0.25">
      <c r="A503">
        <v>502</v>
      </c>
      <c r="D503" s="2">
        <v>3</v>
      </c>
      <c r="E503" s="5">
        <v>4</v>
      </c>
    </row>
    <row r="504" spans="1:5" x14ac:dyDescent="0.25">
      <c r="A504">
        <v>503</v>
      </c>
      <c r="D504" s="2">
        <v>3</v>
      </c>
      <c r="E504" s="5">
        <v>4</v>
      </c>
    </row>
    <row r="505" spans="1:5" x14ac:dyDescent="0.25">
      <c r="A505">
        <v>504</v>
      </c>
      <c r="D505" s="2">
        <v>3</v>
      </c>
      <c r="E505" s="5">
        <v>4</v>
      </c>
    </row>
    <row r="506" spans="1:5" x14ac:dyDescent="0.25">
      <c r="A506">
        <v>505</v>
      </c>
      <c r="C506" s="3">
        <v>2</v>
      </c>
      <c r="D506" s="2">
        <v>3</v>
      </c>
      <c r="E506" s="5">
        <v>4</v>
      </c>
    </row>
    <row r="507" spans="1:5" x14ac:dyDescent="0.25">
      <c r="A507">
        <v>506</v>
      </c>
      <c r="C507" s="3">
        <v>2</v>
      </c>
      <c r="D507" s="2">
        <v>3</v>
      </c>
      <c r="E507" s="5">
        <v>4</v>
      </c>
    </row>
    <row r="508" spans="1:5" x14ac:dyDescent="0.25">
      <c r="A508">
        <v>507</v>
      </c>
      <c r="C508" s="3">
        <v>2</v>
      </c>
      <c r="E508" s="5">
        <v>4</v>
      </c>
    </row>
    <row r="509" spans="1:5" x14ac:dyDescent="0.25">
      <c r="A509">
        <v>508</v>
      </c>
      <c r="C509" s="3">
        <v>2</v>
      </c>
    </row>
    <row r="510" spans="1:5" x14ac:dyDescent="0.25">
      <c r="A510">
        <v>509</v>
      </c>
      <c r="C510" s="3">
        <v>2</v>
      </c>
    </row>
    <row r="511" spans="1:5" x14ac:dyDescent="0.25">
      <c r="A511">
        <v>510</v>
      </c>
      <c r="C511" s="3">
        <v>2</v>
      </c>
    </row>
    <row r="512" spans="1:5" x14ac:dyDescent="0.25">
      <c r="A512">
        <v>511</v>
      </c>
      <c r="C512" s="3">
        <v>2</v>
      </c>
    </row>
    <row r="513" spans="1:5" x14ac:dyDescent="0.25">
      <c r="A513">
        <v>512</v>
      </c>
      <c r="C513" s="3">
        <v>2</v>
      </c>
    </row>
    <row r="514" spans="1:5" x14ac:dyDescent="0.25">
      <c r="A514">
        <v>513</v>
      </c>
      <c r="B514" s="4">
        <v>1</v>
      </c>
      <c r="C514" s="3">
        <v>2</v>
      </c>
    </row>
    <row r="515" spans="1:5" x14ac:dyDescent="0.25">
      <c r="A515">
        <v>514</v>
      </c>
      <c r="B515" s="4">
        <v>1</v>
      </c>
      <c r="C515" s="3">
        <v>2</v>
      </c>
    </row>
    <row r="516" spans="1:5" x14ac:dyDescent="0.25">
      <c r="A516">
        <v>515</v>
      </c>
      <c r="B516" s="4">
        <v>1</v>
      </c>
      <c r="C516" s="3">
        <v>2</v>
      </c>
    </row>
    <row r="517" spans="1:5" x14ac:dyDescent="0.25">
      <c r="A517">
        <v>516</v>
      </c>
      <c r="B517" s="4">
        <v>1</v>
      </c>
    </row>
    <row r="518" spans="1:5" x14ac:dyDescent="0.25">
      <c r="A518">
        <v>517</v>
      </c>
      <c r="B518" s="4">
        <v>1</v>
      </c>
    </row>
    <row r="519" spans="1:5" x14ac:dyDescent="0.25">
      <c r="A519">
        <v>518</v>
      </c>
      <c r="B519" s="4">
        <v>1</v>
      </c>
    </row>
    <row r="520" spans="1:5" x14ac:dyDescent="0.25">
      <c r="A520">
        <v>519</v>
      </c>
      <c r="B520" s="4">
        <v>1</v>
      </c>
    </row>
    <row r="521" spans="1:5" x14ac:dyDescent="0.25">
      <c r="A521">
        <v>520</v>
      </c>
      <c r="B521" s="4">
        <v>1</v>
      </c>
    </row>
    <row r="522" spans="1:5" x14ac:dyDescent="0.25">
      <c r="A522">
        <v>521</v>
      </c>
      <c r="B522" s="4">
        <v>1</v>
      </c>
    </row>
    <row r="523" spans="1:5" x14ac:dyDescent="0.25">
      <c r="A523">
        <v>522</v>
      </c>
      <c r="B523" s="4">
        <v>1</v>
      </c>
    </row>
    <row r="524" spans="1:5" x14ac:dyDescent="0.25">
      <c r="A524">
        <v>523</v>
      </c>
      <c r="B524" s="4">
        <v>1</v>
      </c>
      <c r="D524" s="2">
        <v>3</v>
      </c>
      <c r="E524" s="5">
        <v>4</v>
      </c>
    </row>
    <row r="525" spans="1:5" x14ac:dyDescent="0.25">
      <c r="A525">
        <v>524</v>
      </c>
      <c r="D525" s="2">
        <v>3</v>
      </c>
      <c r="E525" s="5">
        <v>4</v>
      </c>
    </row>
    <row r="526" spans="1:5" x14ac:dyDescent="0.25">
      <c r="A526">
        <v>525</v>
      </c>
      <c r="D526" s="2">
        <v>3</v>
      </c>
      <c r="E526" s="5">
        <v>4</v>
      </c>
    </row>
    <row r="527" spans="1:5" x14ac:dyDescent="0.25">
      <c r="A527">
        <v>526</v>
      </c>
      <c r="D527" s="2">
        <v>3</v>
      </c>
      <c r="E527" s="5">
        <v>4</v>
      </c>
    </row>
    <row r="528" spans="1:5" x14ac:dyDescent="0.25">
      <c r="A528">
        <v>527</v>
      </c>
      <c r="D528" s="2">
        <v>3</v>
      </c>
      <c r="E528" s="5">
        <v>4</v>
      </c>
    </row>
    <row r="529" spans="1:5" x14ac:dyDescent="0.25">
      <c r="A529">
        <v>528</v>
      </c>
      <c r="D529" s="2">
        <v>3</v>
      </c>
      <c r="E529" s="5">
        <v>4</v>
      </c>
    </row>
    <row r="530" spans="1:5" x14ac:dyDescent="0.25">
      <c r="A530">
        <v>529</v>
      </c>
      <c r="D530" s="2">
        <v>3</v>
      </c>
      <c r="E530" s="5">
        <v>4</v>
      </c>
    </row>
    <row r="531" spans="1:5" x14ac:dyDescent="0.25">
      <c r="A531">
        <v>530</v>
      </c>
      <c r="C531" s="3">
        <v>2</v>
      </c>
      <c r="D531" s="2">
        <v>3</v>
      </c>
      <c r="E531" s="5">
        <v>4</v>
      </c>
    </row>
    <row r="532" spans="1:5" x14ac:dyDescent="0.25">
      <c r="A532">
        <v>531</v>
      </c>
      <c r="C532" s="3">
        <v>2</v>
      </c>
      <c r="D532" s="2">
        <v>3</v>
      </c>
      <c r="E532" s="5">
        <v>4</v>
      </c>
    </row>
    <row r="533" spans="1:5" x14ac:dyDescent="0.25">
      <c r="A533">
        <v>532</v>
      </c>
      <c r="C533" s="3">
        <v>2</v>
      </c>
      <c r="D533" s="2">
        <v>3</v>
      </c>
      <c r="E533" s="5">
        <v>4</v>
      </c>
    </row>
    <row r="534" spans="1:5" x14ac:dyDescent="0.25">
      <c r="A534">
        <v>533</v>
      </c>
      <c r="C534" s="3">
        <v>2</v>
      </c>
      <c r="D534" s="2">
        <v>3</v>
      </c>
      <c r="E534" s="5">
        <v>4</v>
      </c>
    </row>
    <row r="535" spans="1:5" x14ac:dyDescent="0.25">
      <c r="A535">
        <v>534</v>
      </c>
      <c r="C535" s="3">
        <v>2</v>
      </c>
      <c r="D535" s="2">
        <v>3</v>
      </c>
      <c r="E535" s="5">
        <v>4</v>
      </c>
    </row>
    <row r="536" spans="1:5" x14ac:dyDescent="0.25">
      <c r="A536">
        <v>535</v>
      </c>
      <c r="C536" s="3">
        <v>2</v>
      </c>
      <c r="D536" s="2">
        <v>3</v>
      </c>
    </row>
    <row r="537" spans="1:5" x14ac:dyDescent="0.25">
      <c r="A537">
        <v>536</v>
      </c>
      <c r="C537" s="3">
        <v>2</v>
      </c>
      <c r="D537" s="2">
        <v>3</v>
      </c>
    </row>
    <row r="538" spans="1:5" x14ac:dyDescent="0.25">
      <c r="A538">
        <v>537</v>
      </c>
      <c r="C538" s="3">
        <v>2</v>
      </c>
    </row>
    <row r="539" spans="1:5" x14ac:dyDescent="0.25">
      <c r="A539">
        <v>538</v>
      </c>
      <c r="C539" s="3">
        <v>2</v>
      </c>
    </row>
    <row r="540" spans="1:5" x14ac:dyDescent="0.25">
      <c r="A540">
        <v>539</v>
      </c>
      <c r="C540" s="3">
        <v>2</v>
      </c>
    </row>
    <row r="541" spans="1:5" x14ac:dyDescent="0.25">
      <c r="A541">
        <v>540</v>
      </c>
      <c r="C541" s="3">
        <v>2</v>
      </c>
    </row>
    <row r="542" spans="1:5" x14ac:dyDescent="0.25">
      <c r="A542">
        <v>541</v>
      </c>
      <c r="C542" s="3">
        <v>2</v>
      </c>
    </row>
    <row r="543" spans="1:5" x14ac:dyDescent="0.25">
      <c r="A543">
        <v>542</v>
      </c>
      <c r="B543" s="4">
        <v>1</v>
      </c>
      <c r="C543" s="3">
        <v>2</v>
      </c>
    </row>
    <row r="544" spans="1:5" x14ac:dyDescent="0.25">
      <c r="A544">
        <v>543</v>
      </c>
      <c r="B544" s="4">
        <v>1</v>
      </c>
      <c r="C544" s="3">
        <v>2</v>
      </c>
    </row>
    <row r="545" spans="1:5" x14ac:dyDescent="0.25">
      <c r="A545">
        <v>544</v>
      </c>
      <c r="B545" s="4">
        <v>1</v>
      </c>
    </row>
    <row r="546" spans="1:5" x14ac:dyDescent="0.25">
      <c r="A546">
        <v>545</v>
      </c>
      <c r="B546" s="4">
        <v>1</v>
      </c>
    </row>
    <row r="547" spans="1:5" x14ac:dyDescent="0.25">
      <c r="A547">
        <v>546</v>
      </c>
      <c r="B547" s="4">
        <v>1</v>
      </c>
      <c r="E547" s="5">
        <v>4</v>
      </c>
    </row>
    <row r="548" spans="1:5" x14ac:dyDescent="0.25">
      <c r="A548">
        <v>547</v>
      </c>
      <c r="B548" s="4">
        <v>1</v>
      </c>
      <c r="E548" s="5">
        <v>4</v>
      </c>
    </row>
    <row r="549" spans="1:5" x14ac:dyDescent="0.25">
      <c r="A549">
        <v>548</v>
      </c>
      <c r="B549" s="4">
        <v>1</v>
      </c>
      <c r="E549" s="5">
        <v>4</v>
      </c>
    </row>
    <row r="550" spans="1:5" x14ac:dyDescent="0.25">
      <c r="A550">
        <v>549</v>
      </c>
      <c r="B550" s="4">
        <v>1</v>
      </c>
      <c r="E550" s="5">
        <v>4</v>
      </c>
    </row>
    <row r="551" spans="1:5" x14ac:dyDescent="0.25">
      <c r="A551">
        <v>550</v>
      </c>
      <c r="B551" s="4">
        <v>1</v>
      </c>
      <c r="E551" s="5">
        <v>4</v>
      </c>
    </row>
    <row r="552" spans="1:5" x14ac:dyDescent="0.25">
      <c r="A552">
        <v>551</v>
      </c>
      <c r="B552" s="4">
        <v>1</v>
      </c>
      <c r="D552" s="2">
        <v>3</v>
      </c>
      <c r="E552" s="5">
        <v>4</v>
      </c>
    </row>
    <row r="553" spans="1:5" x14ac:dyDescent="0.25">
      <c r="A553">
        <v>552</v>
      </c>
      <c r="B553" s="4">
        <v>1</v>
      </c>
      <c r="D553" s="2">
        <v>3</v>
      </c>
      <c r="E553" s="5">
        <v>4</v>
      </c>
    </row>
    <row r="554" spans="1:5" x14ac:dyDescent="0.25">
      <c r="A554">
        <v>553</v>
      </c>
      <c r="B554" s="4">
        <v>1</v>
      </c>
      <c r="D554" s="2">
        <v>3</v>
      </c>
      <c r="E554" s="5">
        <v>4</v>
      </c>
    </row>
    <row r="555" spans="1:5" x14ac:dyDescent="0.25">
      <c r="A555">
        <v>554</v>
      </c>
      <c r="D555" s="2">
        <v>3</v>
      </c>
      <c r="E555" s="5">
        <v>4</v>
      </c>
    </row>
    <row r="556" spans="1:5" x14ac:dyDescent="0.25">
      <c r="A556">
        <v>555</v>
      </c>
      <c r="D556" s="2">
        <v>3</v>
      </c>
      <c r="E556" s="5">
        <v>4</v>
      </c>
    </row>
    <row r="557" spans="1:5" x14ac:dyDescent="0.25">
      <c r="A557">
        <v>556</v>
      </c>
      <c r="D557" s="2">
        <v>3</v>
      </c>
      <c r="E557" s="5">
        <v>4</v>
      </c>
    </row>
    <row r="558" spans="1:5" x14ac:dyDescent="0.25">
      <c r="A558">
        <v>557</v>
      </c>
      <c r="C558" s="3">
        <v>2</v>
      </c>
      <c r="D558" s="2">
        <v>3</v>
      </c>
      <c r="E558" s="5">
        <v>4</v>
      </c>
    </row>
    <row r="559" spans="1:5" x14ac:dyDescent="0.25">
      <c r="A559">
        <v>558</v>
      </c>
      <c r="C559" s="3">
        <v>2</v>
      </c>
      <c r="D559" s="2">
        <v>3</v>
      </c>
      <c r="E559" s="5">
        <v>4</v>
      </c>
    </row>
    <row r="560" spans="1:5" x14ac:dyDescent="0.25">
      <c r="A560">
        <v>559</v>
      </c>
      <c r="C560" s="3">
        <v>2</v>
      </c>
      <c r="D560" s="2">
        <v>3</v>
      </c>
    </row>
    <row r="561" spans="1:6" x14ac:dyDescent="0.25">
      <c r="A561">
        <v>560</v>
      </c>
      <c r="C561" s="3">
        <v>2</v>
      </c>
      <c r="D561" s="2">
        <v>3</v>
      </c>
    </row>
    <row r="562" spans="1:6" x14ac:dyDescent="0.25">
      <c r="A562">
        <v>561</v>
      </c>
      <c r="C562" s="3">
        <v>2</v>
      </c>
      <c r="D562" s="2">
        <v>3</v>
      </c>
    </row>
    <row r="563" spans="1:6" x14ac:dyDescent="0.25">
      <c r="A563">
        <v>562</v>
      </c>
      <c r="C563" s="3">
        <v>2</v>
      </c>
      <c r="D563" s="2">
        <v>3</v>
      </c>
    </row>
    <row r="564" spans="1:6" x14ac:dyDescent="0.25">
      <c r="A564">
        <v>563</v>
      </c>
      <c r="C564" s="3">
        <v>2</v>
      </c>
      <c r="D564" s="2">
        <v>3</v>
      </c>
    </row>
    <row r="565" spans="1:6" x14ac:dyDescent="0.25">
      <c r="A565">
        <v>564</v>
      </c>
      <c r="C565" s="3">
        <v>2</v>
      </c>
      <c r="D565" s="2">
        <v>3</v>
      </c>
    </row>
    <row r="566" spans="1:6" x14ac:dyDescent="0.25">
      <c r="A566">
        <v>565</v>
      </c>
      <c r="C566" s="3">
        <v>2</v>
      </c>
      <c r="D566" s="2">
        <v>3</v>
      </c>
    </row>
    <row r="567" spans="1:6" x14ac:dyDescent="0.25">
      <c r="A567">
        <v>566</v>
      </c>
      <c r="C567" s="3">
        <v>2</v>
      </c>
      <c r="D567" s="2">
        <v>3</v>
      </c>
    </row>
    <row r="568" spans="1:6" x14ac:dyDescent="0.25">
      <c r="A568">
        <v>567</v>
      </c>
      <c r="C568" s="3">
        <v>2</v>
      </c>
    </row>
    <row r="569" spans="1:6" x14ac:dyDescent="0.25">
      <c r="A569">
        <v>568</v>
      </c>
      <c r="B569" s="4">
        <v>1</v>
      </c>
      <c r="C569" s="3">
        <v>2</v>
      </c>
    </row>
    <row r="570" spans="1:6" x14ac:dyDescent="0.25">
      <c r="A570">
        <v>569</v>
      </c>
      <c r="B570" s="4">
        <v>1</v>
      </c>
      <c r="C570" s="3">
        <v>2</v>
      </c>
    </row>
    <row r="571" spans="1:6" x14ac:dyDescent="0.25">
      <c r="A571">
        <v>570</v>
      </c>
      <c r="B571" s="4">
        <v>1</v>
      </c>
      <c r="C571" s="3">
        <v>2</v>
      </c>
    </row>
    <row r="572" spans="1:6" x14ac:dyDescent="0.25">
      <c r="A572">
        <v>571</v>
      </c>
      <c r="B572" s="4">
        <v>1</v>
      </c>
      <c r="C572" s="3">
        <v>2</v>
      </c>
    </row>
    <row r="573" spans="1:6" x14ac:dyDescent="0.25">
      <c r="A573">
        <v>572</v>
      </c>
      <c r="B573" s="4">
        <v>1</v>
      </c>
      <c r="C573" s="3">
        <v>2</v>
      </c>
    </row>
    <row r="574" spans="1:6" x14ac:dyDescent="0.25">
      <c r="A574">
        <v>573</v>
      </c>
      <c r="B574" s="4">
        <v>1</v>
      </c>
    </row>
    <row r="575" spans="1:6" x14ac:dyDescent="0.25">
      <c r="A575">
        <v>574</v>
      </c>
      <c r="B575" s="4">
        <v>1</v>
      </c>
      <c r="F575" t="s">
        <v>22</v>
      </c>
    </row>
    <row r="576" spans="1:6" x14ac:dyDescent="0.25">
      <c r="A576">
        <v>575</v>
      </c>
    </row>
    <row r="577" spans="1:6" x14ac:dyDescent="0.25">
      <c r="A577">
        <v>576</v>
      </c>
      <c r="F577" t="s">
        <v>22</v>
      </c>
    </row>
    <row r="578" spans="1:6" x14ac:dyDescent="0.25">
      <c r="A578">
        <v>577</v>
      </c>
      <c r="C578" s="3">
        <v>2</v>
      </c>
    </row>
    <row r="579" spans="1:6" x14ac:dyDescent="0.25">
      <c r="A579">
        <v>578</v>
      </c>
      <c r="C579" s="3">
        <v>2</v>
      </c>
    </row>
    <row r="580" spans="1:6" x14ac:dyDescent="0.25">
      <c r="A580">
        <v>579</v>
      </c>
      <c r="C580" s="3">
        <v>2</v>
      </c>
    </row>
    <row r="581" spans="1:6" x14ac:dyDescent="0.25">
      <c r="A581">
        <v>580</v>
      </c>
      <c r="C581" s="3">
        <v>2</v>
      </c>
      <c r="D581" s="2">
        <v>3</v>
      </c>
    </row>
    <row r="582" spans="1:6" x14ac:dyDescent="0.25">
      <c r="A582">
        <v>581</v>
      </c>
      <c r="C582" s="3">
        <v>2</v>
      </c>
      <c r="D582" s="2">
        <v>3</v>
      </c>
    </row>
    <row r="583" spans="1:6" x14ac:dyDescent="0.25">
      <c r="A583">
        <v>582</v>
      </c>
      <c r="C583" s="3">
        <v>2</v>
      </c>
      <c r="D583" s="2">
        <v>3</v>
      </c>
    </row>
    <row r="584" spans="1:6" x14ac:dyDescent="0.25">
      <c r="A584">
        <v>583</v>
      </c>
      <c r="C584" s="3">
        <v>2</v>
      </c>
      <c r="D584" s="2">
        <v>3</v>
      </c>
    </row>
    <row r="585" spans="1:6" x14ac:dyDescent="0.25">
      <c r="A585">
        <v>584</v>
      </c>
      <c r="C585" s="3">
        <v>2</v>
      </c>
      <c r="D585" s="2">
        <v>3</v>
      </c>
    </row>
    <row r="586" spans="1:6" x14ac:dyDescent="0.25">
      <c r="A586">
        <v>585</v>
      </c>
      <c r="C586" s="3">
        <v>2</v>
      </c>
      <c r="D586" s="2">
        <v>3</v>
      </c>
      <c r="E586" s="5">
        <v>4</v>
      </c>
    </row>
    <row r="587" spans="1:6" x14ac:dyDescent="0.25">
      <c r="A587">
        <v>586</v>
      </c>
      <c r="C587" s="3">
        <v>2</v>
      </c>
      <c r="D587" s="2">
        <v>3</v>
      </c>
      <c r="E587" s="5">
        <v>4</v>
      </c>
    </row>
    <row r="588" spans="1:6" x14ac:dyDescent="0.25">
      <c r="A588">
        <v>587</v>
      </c>
      <c r="C588" s="3">
        <v>2</v>
      </c>
      <c r="D588" s="2">
        <v>3</v>
      </c>
      <c r="E588" s="5">
        <v>4</v>
      </c>
    </row>
    <row r="589" spans="1:6" x14ac:dyDescent="0.25">
      <c r="A589">
        <v>588</v>
      </c>
      <c r="D589" s="2">
        <v>3</v>
      </c>
      <c r="E589" s="5">
        <v>4</v>
      </c>
    </row>
    <row r="590" spans="1:6" x14ac:dyDescent="0.25">
      <c r="A590">
        <v>589</v>
      </c>
      <c r="D590" s="2">
        <v>3</v>
      </c>
      <c r="E590" s="5">
        <v>4</v>
      </c>
    </row>
    <row r="591" spans="1:6" x14ac:dyDescent="0.25">
      <c r="A591">
        <v>590</v>
      </c>
      <c r="D591" s="2">
        <v>3</v>
      </c>
      <c r="E591" s="5">
        <v>4</v>
      </c>
    </row>
    <row r="592" spans="1:6" x14ac:dyDescent="0.25">
      <c r="A592">
        <v>591</v>
      </c>
      <c r="D592" s="2">
        <v>3</v>
      </c>
      <c r="E592" s="5">
        <v>4</v>
      </c>
    </row>
    <row r="593" spans="1:5" x14ac:dyDescent="0.25">
      <c r="A593">
        <v>592</v>
      </c>
      <c r="E593" s="5">
        <v>4</v>
      </c>
    </row>
    <row r="594" spans="1:5" x14ac:dyDescent="0.25">
      <c r="A594">
        <v>593</v>
      </c>
      <c r="E594" s="5">
        <v>4</v>
      </c>
    </row>
    <row r="595" spans="1:5" x14ac:dyDescent="0.25">
      <c r="A595">
        <v>594</v>
      </c>
      <c r="E595" s="5">
        <v>4</v>
      </c>
    </row>
    <row r="596" spans="1:5" x14ac:dyDescent="0.25">
      <c r="A596">
        <v>595</v>
      </c>
      <c r="B596" s="4">
        <v>1</v>
      </c>
      <c r="E596" s="5">
        <v>4</v>
      </c>
    </row>
    <row r="597" spans="1:5" x14ac:dyDescent="0.25">
      <c r="A597">
        <v>596</v>
      </c>
      <c r="B597" s="4">
        <v>1</v>
      </c>
    </row>
    <row r="598" spans="1:5" x14ac:dyDescent="0.25">
      <c r="A598">
        <v>597</v>
      </c>
      <c r="B598" s="4">
        <v>1</v>
      </c>
    </row>
    <row r="599" spans="1:5" x14ac:dyDescent="0.25">
      <c r="A599">
        <v>598</v>
      </c>
      <c r="B599" s="4">
        <v>1</v>
      </c>
    </row>
    <row r="600" spans="1:5" x14ac:dyDescent="0.25">
      <c r="A600">
        <v>599</v>
      </c>
      <c r="B600" s="4">
        <v>1</v>
      </c>
    </row>
    <row r="601" spans="1:5" x14ac:dyDescent="0.25">
      <c r="A601">
        <v>600</v>
      </c>
      <c r="B601" s="4">
        <v>1</v>
      </c>
      <c r="C601" s="3">
        <v>2</v>
      </c>
    </row>
    <row r="602" spans="1:5" x14ac:dyDescent="0.25">
      <c r="A602">
        <v>601</v>
      </c>
      <c r="B602" s="4">
        <v>1</v>
      </c>
      <c r="C602" s="3">
        <v>2</v>
      </c>
    </row>
    <row r="603" spans="1:5" x14ac:dyDescent="0.25">
      <c r="A603">
        <v>602</v>
      </c>
      <c r="B603" s="4">
        <v>1</v>
      </c>
      <c r="C603" s="3">
        <v>2</v>
      </c>
    </row>
    <row r="604" spans="1:5" x14ac:dyDescent="0.25">
      <c r="A604">
        <v>603</v>
      </c>
      <c r="B604" s="4">
        <v>1</v>
      </c>
      <c r="C604" s="3">
        <v>2</v>
      </c>
    </row>
    <row r="605" spans="1:5" x14ac:dyDescent="0.25">
      <c r="A605">
        <v>604</v>
      </c>
      <c r="B605" s="4">
        <v>1</v>
      </c>
      <c r="C605" s="3">
        <v>2</v>
      </c>
    </row>
    <row r="606" spans="1:5" x14ac:dyDescent="0.25">
      <c r="A606">
        <v>605</v>
      </c>
      <c r="C606" s="3">
        <v>2</v>
      </c>
    </row>
    <row r="607" spans="1:5" x14ac:dyDescent="0.25">
      <c r="A607">
        <v>606</v>
      </c>
      <c r="C607" s="3">
        <v>2</v>
      </c>
    </row>
    <row r="608" spans="1:5" x14ac:dyDescent="0.25">
      <c r="A608">
        <v>607</v>
      </c>
      <c r="C608" s="3">
        <v>2</v>
      </c>
    </row>
    <row r="609" spans="1:5" x14ac:dyDescent="0.25">
      <c r="A609">
        <v>608</v>
      </c>
      <c r="C609" s="3">
        <v>2</v>
      </c>
      <c r="E609" s="5">
        <v>4</v>
      </c>
    </row>
    <row r="610" spans="1:5" x14ac:dyDescent="0.25">
      <c r="A610">
        <v>609</v>
      </c>
      <c r="C610" s="3">
        <v>2</v>
      </c>
      <c r="D610" s="2">
        <v>3</v>
      </c>
      <c r="E610" s="5">
        <v>4</v>
      </c>
    </row>
    <row r="611" spans="1:5" x14ac:dyDescent="0.25">
      <c r="A611">
        <v>610</v>
      </c>
      <c r="D611" s="2">
        <v>3</v>
      </c>
      <c r="E611" s="5">
        <v>4</v>
      </c>
    </row>
    <row r="612" spans="1:5" x14ac:dyDescent="0.25">
      <c r="A612">
        <v>611</v>
      </c>
      <c r="D612" s="2">
        <v>3</v>
      </c>
      <c r="E612" s="5">
        <v>4</v>
      </c>
    </row>
    <row r="613" spans="1:5" x14ac:dyDescent="0.25">
      <c r="A613">
        <v>612</v>
      </c>
      <c r="D613" s="2">
        <v>3</v>
      </c>
      <c r="E613" s="5">
        <v>4</v>
      </c>
    </row>
    <row r="614" spans="1:5" x14ac:dyDescent="0.25">
      <c r="A614">
        <v>613</v>
      </c>
      <c r="D614" s="2">
        <v>3</v>
      </c>
      <c r="E614" s="5">
        <v>4</v>
      </c>
    </row>
    <row r="615" spans="1:5" x14ac:dyDescent="0.25">
      <c r="A615">
        <v>614</v>
      </c>
      <c r="D615" s="2">
        <v>3</v>
      </c>
      <c r="E615" s="5">
        <v>4</v>
      </c>
    </row>
    <row r="616" spans="1:5" x14ac:dyDescent="0.25">
      <c r="A616">
        <v>615</v>
      </c>
      <c r="D616" s="2">
        <v>3</v>
      </c>
      <c r="E616" s="5">
        <v>4</v>
      </c>
    </row>
    <row r="617" spans="1:5" x14ac:dyDescent="0.25">
      <c r="A617">
        <v>616</v>
      </c>
      <c r="D617" s="2">
        <v>3</v>
      </c>
      <c r="E617" s="5">
        <v>4</v>
      </c>
    </row>
    <row r="618" spans="1:5" x14ac:dyDescent="0.25">
      <c r="A618">
        <v>617</v>
      </c>
      <c r="D618" s="2">
        <v>3</v>
      </c>
      <c r="E618" s="5">
        <v>4</v>
      </c>
    </row>
    <row r="619" spans="1:5" x14ac:dyDescent="0.25">
      <c r="A619">
        <v>618</v>
      </c>
      <c r="D619" s="2">
        <v>3</v>
      </c>
      <c r="E619" s="5">
        <v>4</v>
      </c>
    </row>
    <row r="620" spans="1:5" x14ac:dyDescent="0.25">
      <c r="A620">
        <v>619</v>
      </c>
      <c r="E620" s="5">
        <v>4</v>
      </c>
    </row>
    <row r="621" spans="1:5" x14ac:dyDescent="0.25">
      <c r="A621">
        <v>620</v>
      </c>
    </row>
    <row r="622" spans="1:5" x14ac:dyDescent="0.25">
      <c r="A622">
        <v>621</v>
      </c>
    </row>
    <row r="623" spans="1:5" x14ac:dyDescent="0.25">
      <c r="A623">
        <v>622</v>
      </c>
      <c r="B623" s="4">
        <v>1</v>
      </c>
    </row>
    <row r="624" spans="1:5" x14ac:dyDescent="0.25">
      <c r="A624">
        <v>623</v>
      </c>
      <c r="B624" s="4">
        <v>1</v>
      </c>
    </row>
    <row r="625" spans="1:5" x14ac:dyDescent="0.25">
      <c r="A625">
        <v>624</v>
      </c>
      <c r="B625" s="4">
        <v>1</v>
      </c>
    </row>
    <row r="626" spans="1:5" x14ac:dyDescent="0.25">
      <c r="A626">
        <v>625</v>
      </c>
      <c r="B626" s="4">
        <v>1</v>
      </c>
      <c r="C626" s="3">
        <v>2</v>
      </c>
    </row>
    <row r="627" spans="1:5" x14ac:dyDescent="0.25">
      <c r="A627">
        <v>626</v>
      </c>
      <c r="B627" s="4">
        <v>1</v>
      </c>
      <c r="C627" s="3">
        <v>2</v>
      </c>
    </row>
    <row r="628" spans="1:5" x14ac:dyDescent="0.25">
      <c r="A628">
        <v>627</v>
      </c>
      <c r="B628" s="4">
        <v>1</v>
      </c>
      <c r="C628" s="3">
        <v>2</v>
      </c>
    </row>
    <row r="629" spans="1:5" x14ac:dyDescent="0.25">
      <c r="A629">
        <v>628</v>
      </c>
      <c r="B629" s="4">
        <v>1</v>
      </c>
      <c r="C629" s="3">
        <v>2</v>
      </c>
    </row>
    <row r="630" spans="1:5" x14ac:dyDescent="0.25">
      <c r="A630">
        <v>629</v>
      </c>
      <c r="B630" s="4">
        <v>1</v>
      </c>
      <c r="C630" s="3">
        <v>2</v>
      </c>
    </row>
    <row r="631" spans="1:5" x14ac:dyDescent="0.25">
      <c r="A631">
        <v>630</v>
      </c>
      <c r="B631" s="4">
        <v>1</v>
      </c>
      <c r="C631" s="3">
        <v>2</v>
      </c>
    </row>
    <row r="632" spans="1:5" x14ac:dyDescent="0.25">
      <c r="A632">
        <v>631</v>
      </c>
      <c r="C632" s="3">
        <v>2</v>
      </c>
    </row>
    <row r="633" spans="1:5" x14ac:dyDescent="0.25">
      <c r="A633">
        <v>632</v>
      </c>
      <c r="C633" s="3">
        <v>2</v>
      </c>
      <c r="D633" s="2">
        <v>3</v>
      </c>
    </row>
    <row r="634" spans="1:5" x14ac:dyDescent="0.25">
      <c r="A634">
        <v>633</v>
      </c>
      <c r="C634" s="3">
        <v>2</v>
      </c>
      <c r="D634" s="2">
        <v>3</v>
      </c>
      <c r="E634" s="5">
        <v>4</v>
      </c>
    </row>
    <row r="635" spans="1:5" x14ac:dyDescent="0.25">
      <c r="A635">
        <v>634</v>
      </c>
      <c r="C635" s="3">
        <v>2</v>
      </c>
      <c r="D635" s="2">
        <v>3</v>
      </c>
      <c r="E635" s="5">
        <v>4</v>
      </c>
    </row>
    <row r="636" spans="1:5" x14ac:dyDescent="0.25">
      <c r="A636">
        <v>635</v>
      </c>
      <c r="D636" s="2">
        <v>3</v>
      </c>
      <c r="E636" s="5">
        <v>4</v>
      </c>
    </row>
    <row r="637" spans="1:5" x14ac:dyDescent="0.25">
      <c r="A637">
        <v>636</v>
      </c>
      <c r="D637" s="2">
        <v>3</v>
      </c>
      <c r="E637" s="5">
        <v>4</v>
      </c>
    </row>
    <row r="638" spans="1:5" x14ac:dyDescent="0.25">
      <c r="A638">
        <v>637</v>
      </c>
      <c r="D638" s="2">
        <v>3</v>
      </c>
      <c r="E638" s="5">
        <v>4</v>
      </c>
    </row>
    <row r="639" spans="1:5" x14ac:dyDescent="0.25">
      <c r="A639">
        <v>638</v>
      </c>
      <c r="D639" s="2">
        <v>3</v>
      </c>
      <c r="E639" s="5">
        <v>4</v>
      </c>
    </row>
    <row r="640" spans="1:5" x14ac:dyDescent="0.25">
      <c r="A640">
        <v>639</v>
      </c>
      <c r="D640" s="2">
        <v>3</v>
      </c>
      <c r="E640" s="5">
        <v>4</v>
      </c>
    </row>
    <row r="641" spans="1:5" x14ac:dyDescent="0.25">
      <c r="A641">
        <v>640</v>
      </c>
      <c r="D641" s="2">
        <v>3</v>
      </c>
      <c r="E641" s="5">
        <v>4</v>
      </c>
    </row>
    <row r="642" spans="1:5" x14ac:dyDescent="0.25">
      <c r="A642">
        <v>641</v>
      </c>
      <c r="D642" s="2">
        <v>3</v>
      </c>
      <c r="E642" s="5">
        <v>4</v>
      </c>
    </row>
    <row r="643" spans="1:5" x14ac:dyDescent="0.25">
      <c r="A643">
        <v>642</v>
      </c>
      <c r="D643" s="2">
        <v>3</v>
      </c>
      <c r="E643" s="5">
        <v>4</v>
      </c>
    </row>
    <row r="644" spans="1:5" x14ac:dyDescent="0.25">
      <c r="A644">
        <v>643</v>
      </c>
    </row>
    <row r="645" spans="1:5" x14ac:dyDescent="0.25">
      <c r="A645">
        <v>644</v>
      </c>
    </row>
    <row r="646" spans="1:5" x14ac:dyDescent="0.25">
      <c r="A646">
        <v>645</v>
      </c>
    </row>
    <row r="647" spans="1:5" x14ac:dyDescent="0.25">
      <c r="A647">
        <v>646</v>
      </c>
      <c r="B647" s="4">
        <v>1</v>
      </c>
    </row>
    <row r="648" spans="1:5" x14ac:dyDescent="0.25">
      <c r="A648">
        <v>647</v>
      </c>
      <c r="B648" s="4">
        <v>1</v>
      </c>
    </row>
    <row r="649" spans="1:5" x14ac:dyDescent="0.25">
      <c r="A649">
        <v>648</v>
      </c>
      <c r="B649" s="4">
        <v>1</v>
      </c>
    </row>
    <row r="650" spans="1:5" x14ac:dyDescent="0.25">
      <c r="A650">
        <v>649</v>
      </c>
      <c r="B650" s="4">
        <v>1</v>
      </c>
    </row>
    <row r="651" spans="1:5" x14ac:dyDescent="0.25">
      <c r="A651">
        <v>650</v>
      </c>
      <c r="B651" s="4">
        <v>1</v>
      </c>
      <c r="C651" s="3">
        <v>2</v>
      </c>
    </row>
    <row r="652" spans="1:5" x14ac:dyDescent="0.25">
      <c r="A652">
        <v>651</v>
      </c>
      <c r="B652" s="4">
        <v>1</v>
      </c>
      <c r="C652" s="3">
        <v>2</v>
      </c>
    </row>
    <row r="653" spans="1:5" x14ac:dyDescent="0.25">
      <c r="A653">
        <v>652</v>
      </c>
      <c r="B653" s="4">
        <v>1</v>
      </c>
      <c r="C653" s="3">
        <v>2</v>
      </c>
    </row>
    <row r="654" spans="1:5" x14ac:dyDescent="0.25">
      <c r="A654">
        <v>653</v>
      </c>
      <c r="B654" s="4">
        <v>1</v>
      </c>
      <c r="C654" s="3">
        <v>2</v>
      </c>
    </row>
    <row r="655" spans="1:5" x14ac:dyDescent="0.25">
      <c r="A655">
        <v>654</v>
      </c>
      <c r="B655" s="4">
        <v>1</v>
      </c>
      <c r="C655" s="3">
        <v>2</v>
      </c>
    </row>
    <row r="656" spans="1:5" x14ac:dyDescent="0.25">
      <c r="A656">
        <v>655</v>
      </c>
      <c r="B656" s="4">
        <v>1</v>
      </c>
      <c r="C656" s="3">
        <v>2</v>
      </c>
    </row>
    <row r="657" spans="1:5" x14ac:dyDescent="0.25">
      <c r="A657">
        <v>656</v>
      </c>
      <c r="C657" s="3">
        <v>2</v>
      </c>
    </row>
    <row r="658" spans="1:5" x14ac:dyDescent="0.25">
      <c r="A658">
        <v>657</v>
      </c>
      <c r="C658" s="3">
        <v>2</v>
      </c>
      <c r="D658" s="2">
        <v>3</v>
      </c>
    </row>
    <row r="659" spans="1:5" x14ac:dyDescent="0.25">
      <c r="A659">
        <v>658</v>
      </c>
      <c r="C659" s="3">
        <v>2</v>
      </c>
      <c r="D659" s="2">
        <v>3</v>
      </c>
      <c r="E659" s="5">
        <v>4</v>
      </c>
    </row>
    <row r="660" spans="1:5" x14ac:dyDescent="0.25">
      <c r="A660">
        <v>659</v>
      </c>
      <c r="D660" s="2">
        <v>3</v>
      </c>
      <c r="E660" s="5">
        <v>4</v>
      </c>
    </row>
    <row r="661" spans="1:5" x14ac:dyDescent="0.25">
      <c r="A661">
        <v>660</v>
      </c>
      <c r="D661" s="2">
        <v>3</v>
      </c>
      <c r="E661" s="5">
        <v>4</v>
      </c>
    </row>
    <row r="662" spans="1:5" x14ac:dyDescent="0.25">
      <c r="A662">
        <v>661</v>
      </c>
      <c r="D662" s="2">
        <v>3</v>
      </c>
      <c r="E662" s="5">
        <v>4</v>
      </c>
    </row>
    <row r="663" spans="1:5" x14ac:dyDescent="0.25">
      <c r="A663">
        <v>662</v>
      </c>
      <c r="D663" s="2">
        <v>3</v>
      </c>
      <c r="E663" s="5">
        <v>4</v>
      </c>
    </row>
    <row r="664" spans="1:5" x14ac:dyDescent="0.25">
      <c r="A664">
        <v>663</v>
      </c>
      <c r="D664" s="2">
        <v>3</v>
      </c>
      <c r="E664" s="5">
        <v>4</v>
      </c>
    </row>
    <row r="665" spans="1:5" x14ac:dyDescent="0.25">
      <c r="A665">
        <v>664</v>
      </c>
      <c r="D665" s="2">
        <v>3</v>
      </c>
      <c r="E665" s="5">
        <v>4</v>
      </c>
    </row>
    <row r="666" spans="1:5" x14ac:dyDescent="0.25">
      <c r="A666">
        <v>665</v>
      </c>
      <c r="D666" s="2">
        <v>3</v>
      </c>
      <c r="E666" s="5">
        <v>4</v>
      </c>
    </row>
    <row r="667" spans="1:5" x14ac:dyDescent="0.25">
      <c r="A667">
        <v>666</v>
      </c>
      <c r="D667" s="2">
        <v>3</v>
      </c>
      <c r="E667" s="5">
        <v>4</v>
      </c>
    </row>
    <row r="668" spans="1:5" x14ac:dyDescent="0.25">
      <c r="A668">
        <v>667</v>
      </c>
      <c r="D668" s="2">
        <v>3</v>
      </c>
      <c r="E668" s="5">
        <v>4</v>
      </c>
    </row>
    <row r="669" spans="1:5" x14ac:dyDescent="0.25">
      <c r="A669">
        <v>668</v>
      </c>
    </row>
    <row r="670" spans="1:5" x14ac:dyDescent="0.25">
      <c r="A670">
        <v>669</v>
      </c>
    </row>
    <row r="671" spans="1:5" x14ac:dyDescent="0.25">
      <c r="A671">
        <v>670</v>
      </c>
    </row>
    <row r="672" spans="1:5" x14ac:dyDescent="0.25">
      <c r="A672">
        <v>671</v>
      </c>
      <c r="B672" s="4">
        <v>1</v>
      </c>
    </row>
    <row r="673" spans="1:5" x14ac:dyDescent="0.25">
      <c r="A673">
        <v>672</v>
      </c>
      <c r="B673" s="4">
        <v>1</v>
      </c>
    </row>
    <row r="674" spans="1:5" x14ac:dyDescent="0.25">
      <c r="A674">
        <v>673</v>
      </c>
      <c r="B674" s="4">
        <v>1</v>
      </c>
    </row>
    <row r="675" spans="1:5" x14ac:dyDescent="0.25">
      <c r="A675">
        <v>674</v>
      </c>
      <c r="B675" s="4">
        <v>1</v>
      </c>
    </row>
    <row r="676" spans="1:5" x14ac:dyDescent="0.25">
      <c r="A676">
        <v>675</v>
      </c>
      <c r="B676" s="4">
        <v>1</v>
      </c>
    </row>
    <row r="677" spans="1:5" x14ac:dyDescent="0.25">
      <c r="A677">
        <v>676</v>
      </c>
      <c r="B677" s="4">
        <v>1</v>
      </c>
      <c r="C677" s="3">
        <v>2</v>
      </c>
    </row>
    <row r="678" spans="1:5" x14ac:dyDescent="0.25">
      <c r="A678">
        <v>677</v>
      </c>
      <c r="B678" s="4">
        <v>1</v>
      </c>
      <c r="C678" s="3">
        <v>2</v>
      </c>
    </row>
    <row r="679" spans="1:5" x14ac:dyDescent="0.25">
      <c r="A679">
        <v>678</v>
      </c>
      <c r="B679" s="4">
        <v>1</v>
      </c>
      <c r="C679" s="3">
        <v>2</v>
      </c>
    </row>
    <row r="680" spans="1:5" x14ac:dyDescent="0.25">
      <c r="A680">
        <v>679</v>
      </c>
      <c r="B680" s="4">
        <v>1</v>
      </c>
      <c r="C680" s="3">
        <v>2</v>
      </c>
    </row>
    <row r="681" spans="1:5" x14ac:dyDescent="0.25">
      <c r="A681">
        <v>680</v>
      </c>
      <c r="C681" s="3">
        <v>2</v>
      </c>
    </row>
    <row r="682" spans="1:5" x14ac:dyDescent="0.25">
      <c r="A682">
        <v>681</v>
      </c>
      <c r="C682" s="3">
        <v>2</v>
      </c>
    </row>
    <row r="683" spans="1:5" x14ac:dyDescent="0.25">
      <c r="A683">
        <v>682</v>
      </c>
      <c r="C683" s="3">
        <v>2</v>
      </c>
      <c r="D683" s="2">
        <v>3</v>
      </c>
      <c r="E683" s="5">
        <v>4</v>
      </c>
    </row>
    <row r="684" spans="1:5" x14ac:dyDescent="0.25">
      <c r="A684">
        <v>683</v>
      </c>
      <c r="C684" s="3">
        <v>2</v>
      </c>
      <c r="D684" s="2">
        <v>3</v>
      </c>
      <c r="E684" s="5">
        <v>4</v>
      </c>
    </row>
    <row r="685" spans="1:5" x14ac:dyDescent="0.25">
      <c r="A685">
        <v>684</v>
      </c>
      <c r="D685" s="2">
        <v>3</v>
      </c>
      <c r="E685" s="5">
        <v>4</v>
      </c>
    </row>
    <row r="686" spans="1:5" x14ac:dyDescent="0.25">
      <c r="A686">
        <v>685</v>
      </c>
      <c r="D686" s="2">
        <v>3</v>
      </c>
      <c r="E686" s="5">
        <v>4</v>
      </c>
    </row>
    <row r="687" spans="1:5" x14ac:dyDescent="0.25">
      <c r="A687">
        <v>686</v>
      </c>
      <c r="D687" s="2">
        <v>3</v>
      </c>
      <c r="E687" s="5">
        <v>4</v>
      </c>
    </row>
    <row r="688" spans="1:5" x14ac:dyDescent="0.25">
      <c r="A688">
        <v>687</v>
      </c>
      <c r="D688" s="2">
        <v>3</v>
      </c>
      <c r="E688" s="5">
        <v>4</v>
      </c>
    </row>
    <row r="689" spans="1:5" x14ac:dyDescent="0.25">
      <c r="A689">
        <v>688</v>
      </c>
      <c r="D689" s="2">
        <v>3</v>
      </c>
      <c r="E689" s="5">
        <v>4</v>
      </c>
    </row>
    <row r="690" spans="1:5" x14ac:dyDescent="0.25">
      <c r="A690">
        <v>689</v>
      </c>
      <c r="D690" s="2">
        <v>3</v>
      </c>
      <c r="E690" s="5">
        <v>4</v>
      </c>
    </row>
    <row r="691" spans="1:5" x14ac:dyDescent="0.25">
      <c r="A691">
        <v>690</v>
      </c>
      <c r="D691" s="2">
        <v>3</v>
      </c>
      <c r="E691" s="5">
        <v>4</v>
      </c>
    </row>
    <row r="692" spans="1:5" x14ac:dyDescent="0.25">
      <c r="A692">
        <v>691</v>
      </c>
      <c r="D692" s="2">
        <v>3</v>
      </c>
      <c r="E692" s="5">
        <v>4</v>
      </c>
    </row>
    <row r="693" spans="1:5" x14ac:dyDescent="0.25">
      <c r="A693">
        <v>692</v>
      </c>
      <c r="E693" s="5">
        <v>4</v>
      </c>
    </row>
    <row r="694" spans="1:5" x14ac:dyDescent="0.25">
      <c r="A694">
        <v>693</v>
      </c>
    </row>
    <row r="695" spans="1:5" x14ac:dyDescent="0.25">
      <c r="A695">
        <v>694</v>
      </c>
    </row>
    <row r="696" spans="1:5" x14ac:dyDescent="0.25">
      <c r="A696">
        <v>695</v>
      </c>
      <c r="B696" s="4">
        <v>1</v>
      </c>
    </row>
    <row r="697" spans="1:5" x14ac:dyDescent="0.25">
      <c r="A697">
        <v>696</v>
      </c>
      <c r="B697" s="4">
        <v>1</v>
      </c>
    </row>
    <row r="698" spans="1:5" x14ac:dyDescent="0.25">
      <c r="A698">
        <v>697</v>
      </c>
      <c r="B698" s="4">
        <v>1</v>
      </c>
    </row>
    <row r="699" spans="1:5" x14ac:dyDescent="0.25">
      <c r="A699">
        <v>698</v>
      </c>
      <c r="B699" s="4">
        <v>1</v>
      </c>
      <c r="C699" s="3">
        <v>2</v>
      </c>
    </row>
    <row r="700" spans="1:5" x14ac:dyDescent="0.25">
      <c r="A700">
        <v>699</v>
      </c>
      <c r="B700" s="4">
        <v>1</v>
      </c>
      <c r="C700" s="3">
        <v>2</v>
      </c>
    </row>
    <row r="701" spans="1:5" x14ac:dyDescent="0.25">
      <c r="A701">
        <v>700</v>
      </c>
      <c r="B701" s="4">
        <v>1</v>
      </c>
      <c r="C701" s="3">
        <v>2</v>
      </c>
    </row>
    <row r="702" spans="1:5" x14ac:dyDescent="0.25">
      <c r="A702">
        <v>701</v>
      </c>
      <c r="B702" s="4">
        <v>1</v>
      </c>
      <c r="C702" s="3">
        <v>2</v>
      </c>
    </row>
    <row r="703" spans="1:5" x14ac:dyDescent="0.25">
      <c r="A703">
        <v>702</v>
      </c>
      <c r="B703" s="4">
        <v>1</v>
      </c>
      <c r="C703" s="3">
        <v>2</v>
      </c>
    </row>
    <row r="704" spans="1:5" x14ac:dyDescent="0.25">
      <c r="A704">
        <v>703</v>
      </c>
      <c r="B704" s="4">
        <v>1</v>
      </c>
      <c r="C704" s="3">
        <v>2</v>
      </c>
    </row>
    <row r="705" spans="1:5" x14ac:dyDescent="0.25">
      <c r="A705">
        <v>704</v>
      </c>
      <c r="C705" s="3">
        <v>2</v>
      </c>
    </row>
    <row r="706" spans="1:5" x14ac:dyDescent="0.25">
      <c r="A706">
        <v>705</v>
      </c>
      <c r="C706" s="3">
        <v>2</v>
      </c>
    </row>
    <row r="707" spans="1:5" x14ac:dyDescent="0.25">
      <c r="A707">
        <v>706</v>
      </c>
      <c r="D707" s="2">
        <v>3</v>
      </c>
    </row>
    <row r="708" spans="1:5" x14ac:dyDescent="0.25">
      <c r="A708">
        <v>707</v>
      </c>
      <c r="D708" s="2">
        <v>3</v>
      </c>
      <c r="E708" s="5">
        <v>4</v>
      </c>
    </row>
    <row r="709" spans="1:5" x14ac:dyDescent="0.25">
      <c r="A709">
        <v>708</v>
      </c>
      <c r="D709" s="2">
        <v>3</v>
      </c>
      <c r="E709" s="5">
        <v>4</v>
      </c>
    </row>
    <row r="710" spans="1:5" x14ac:dyDescent="0.25">
      <c r="A710">
        <v>709</v>
      </c>
      <c r="D710" s="2">
        <v>3</v>
      </c>
      <c r="E710" s="5">
        <v>4</v>
      </c>
    </row>
    <row r="711" spans="1:5" x14ac:dyDescent="0.25">
      <c r="A711">
        <v>710</v>
      </c>
      <c r="D711" s="2">
        <v>3</v>
      </c>
      <c r="E711" s="5">
        <v>4</v>
      </c>
    </row>
    <row r="712" spans="1:5" x14ac:dyDescent="0.25">
      <c r="A712">
        <v>711</v>
      </c>
      <c r="D712" s="2">
        <v>3</v>
      </c>
      <c r="E712" s="5">
        <v>4</v>
      </c>
    </row>
    <row r="713" spans="1:5" x14ac:dyDescent="0.25">
      <c r="A713">
        <v>712</v>
      </c>
      <c r="D713" s="2">
        <v>3</v>
      </c>
      <c r="E713" s="5">
        <v>4</v>
      </c>
    </row>
    <row r="714" spans="1:5" x14ac:dyDescent="0.25">
      <c r="A714">
        <v>713</v>
      </c>
      <c r="D714" s="2">
        <v>3</v>
      </c>
      <c r="E714" s="5">
        <v>4</v>
      </c>
    </row>
    <row r="715" spans="1:5" x14ac:dyDescent="0.25">
      <c r="A715">
        <v>714</v>
      </c>
      <c r="D715" s="2">
        <v>3</v>
      </c>
      <c r="E715" s="5">
        <v>4</v>
      </c>
    </row>
    <row r="716" spans="1:5" x14ac:dyDescent="0.25">
      <c r="A716">
        <v>715</v>
      </c>
      <c r="D716" s="2">
        <v>3</v>
      </c>
      <c r="E716" s="5">
        <v>4</v>
      </c>
    </row>
    <row r="717" spans="1:5" x14ac:dyDescent="0.25">
      <c r="A717">
        <v>716</v>
      </c>
    </row>
    <row r="718" spans="1:5" x14ac:dyDescent="0.25">
      <c r="A718">
        <v>717</v>
      </c>
    </row>
    <row r="719" spans="1:5" x14ac:dyDescent="0.25">
      <c r="A719">
        <v>718</v>
      </c>
    </row>
    <row r="720" spans="1:5" x14ac:dyDescent="0.25">
      <c r="A720">
        <v>719</v>
      </c>
    </row>
    <row r="721" spans="1:5" x14ac:dyDescent="0.25">
      <c r="A721">
        <v>720</v>
      </c>
    </row>
    <row r="722" spans="1:5" x14ac:dyDescent="0.25">
      <c r="A722">
        <v>721</v>
      </c>
      <c r="B722" s="4">
        <v>1</v>
      </c>
    </row>
    <row r="723" spans="1:5" x14ac:dyDescent="0.25">
      <c r="A723">
        <v>722</v>
      </c>
      <c r="B723" s="4">
        <v>1</v>
      </c>
    </row>
    <row r="724" spans="1:5" x14ac:dyDescent="0.25">
      <c r="A724">
        <v>723</v>
      </c>
      <c r="B724" s="4">
        <v>1</v>
      </c>
    </row>
    <row r="725" spans="1:5" x14ac:dyDescent="0.25">
      <c r="A725">
        <v>724</v>
      </c>
      <c r="B725" s="4">
        <v>1</v>
      </c>
      <c r="C725" s="3">
        <v>2</v>
      </c>
    </row>
    <row r="726" spans="1:5" x14ac:dyDescent="0.25">
      <c r="A726">
        <v>725</v>
      </c>
      <c r="B726" s="4">
        <v>1</v>
      </c>
      <c r="C726" s="3">
        <v>2</v>
      </c>
    </row>
    <row r="727" spans="1:5" x14ac:dyDescent="0.25">
      <c r="A727">
        <v>726</v>
      </c>
      <c r="B727" s="4">
        <v>1</v>
      </c>
      <c r="C727" s="3">
        <v>2</v>
      </c>
    </row>
    <row r="728" spans="1:5" x14ac:dyDescent="0.25">
      <c r="A728">
        <v>727</v>
      </c>
      <c r="B728" s="4">
        <v>1</v>
      </c>
      <c r="C728" s="3">
        <v>2</v>
      </c>
    </row>
    <row r="729" spans="1:5" x14ac:dyDescent="0.25">
      <c r="A729">
        <v>728</v>
      </c>
      <c r="B729" s="4">
        <v>1</v>
      </c>
      <c r="C729" s="3">
        <v>2</v>
      </c>
    </row>
    <row r="730" spans="1:5" x14ac:dyDescent="0.25">
      <c r="A730">
        <v>729</v>
      </c>
      <c r="B730" s="4">
        <v>1</v>
      </c>
      <c r="C730" s="3">
        <v>2</v>
      </c>
    </row>
    <row r="731" spans="1:5" x14ac:dyDescent="0.25">
      <c r="A731">
        <v>730</v>
      </c>
      <c r="C731" s="3">
        <v>2</v>
      </c>
    </row>
    <row r="732" spans="1:5" x14ac:dyDescent="0.25">
      <c r="A732">
        <v>731</v>
      </c>
      <c r="C732" s="3">
        <v>2</v>
      </c>
    </row>
    <row r="733" spans="1:5" x14ac:dyDescent="0.25">
      <c r="A733">
        <v>732</v>
      </c>
      <c r="D733" s="2">
        <v>3</v>
      </c>
    </row>
    <row r="734" spans="1:5" x14ac:dyDescent="0.25">
      <c r="A734">
        <v>733</v>
      </c>
      <c r="D734" s="2">
        <v>3</v>
      </c>
      <c r="E734" s="5">
        <v>4</v>
      </c>
    </row>
    <row r="735" spans="1:5" x14ac:dyDescent="0.25">
      <c r="A735">
        <v>734</v>
      </c>
      <c r="D735" s="2">
        <v>3</v>
      </c>
      <c r="E735" s="5">
        <v>4</v>
      </c>
    </row>
    <row r="736" spans="1:5" x14ac:dyDescent="0.25">
      <c r="A736">
        <v>735</v>
      </c>
      <c r="D736" s="2">
        <v>3</v>
      </c>
      <c r="E736" s="5">
        <v>4</v>
      </c>
    </row>
    <row r="737" spans="1:5" x14ac:dyDescent="0.25">
      <c r="A737">
        <v>736</v>
      </c>
      <c r="D737" s="2">
        <v>3</v>
      </c>
      <c r="E737" s="5">
        <v>4</v>
      </c>
    </row>
    <row r="738" spans="1:5" x14ac:dyDescent="0.25">
      <c r="A738">
        <v>737</v>
      </c>
      <c r="D738" s="2">
        <v>3</v>
      </c>
      <c r="E738" s="5">
        <v>4</v>
      </c>
    </row>
    <row r="739" spans="1:5" x14ac:dyDescent="0.25">
      <c r="A739">
        <v>738</v>
      </c>
      <c r="D739" s="2">
        <v>3</v>
      </c>
      <c r="E739" s="5">
        <v>4</v>
      </c>
    </row>
    <row r="740" spans="1:5" x14ac:dyDescent="0.25">
      <c r="A740">
        <v>739</v>
      </c>
      <c r="D740" s="2">
        <v>3</v>
      </c>
      <c r="E740" s="5">
        <v>4</v>
      </c>
    </row>
    <row r="741" spans="1:5" x14ac:dyDescent="0.25">
      <c r="A741">
        <v>740</v>
      </c>
      <c r="D741" s="2">
        <v>3</v>
      </c>
      <c r="E741" s="5">
        <v>4</v>
      </c>
    </row>
    <row r="742" spans="1:5" x14ac:dyDescent="0.25">
      <c r="A742">
        <v>741</v>
      </c>
      <c r="D742" s="2">
        <v>3</v>
      </c>
      <c r="E742" s="5">
        <v>4</v>
      </c>
    </row>
    <row r="743" spans="1:5" x14ac:dyDescent="0.25">
      <c r="A743">
        <v>742</v>
      </c>
      <c r="E743" s="5">
        <v>4</v>
      </c>
    </row>
    <row r="744" spans="1:5" x14ac:dyDescent="0.25">
      <c r="A744">
        <v>743</v>
      </c>
      <c r="B744" s="4">
        <v>1</v>
      </c>
    </row>
    <row r="745" spans="1:5" x14ac:dyDescent="0.25">
      <c r="A745">
        <v>744</v>
      </c>
      <c r="B745" s="4">
        <v>1</v>
      </c>
    </row>
    <row r="746" spans="1:5" x14ac:dyDescent="0.25">
      <c r="A746">
        <v>745</v>
      </c>
      <c r="B746" s="4">
        <v>1</v>
      </c>
    </row>
    <row r="747" spans="1:5" x14ac:dyDescent="0.25">
      <c r="A747">
        <v>746</v>
      </c>
      <c r="B747" s="4">
        <v>1</v>
      </c>
    </row>
    <row r="748" spans="1:5" x14ac:dyDescent="0.25">
      <c r="A748">
        <v>747</v>
      </c>
      <c r="B748" s="4">
        <v>1</v>
      </c>
    </row>
    <row r="749" spans="1:5" x14ac:dyDescent="0.25">
      <c r="A749">
        <v>748</v>
      </c>
      <c r="B749" s="4">
        <v>1</v>
      </c>
      <c r="C749" s="3">
        <v>2</v>
      </c>
    </row>
    <row r="750" spans="1:5" x14ac:dyDescent="0.25">
      <c r="A750">
        <v>749</v>
      </c>
      <c r="B750" s="4">
        <v>1</v>
      </c>
      <c r="C750" s="3">
        <v>2</v>
      </c>
    </row>
    <row r="751" spans="1:5" x14ac:dyDescent="0.25">
      <c r="A751">
        <v>750</v>
      </c>
      <c r="B751" s="4">
        <v>1</v>
      </c>
      <c r="C751" s="3">
        <v>2</v>
      </c>
    </row>
    <row r="752" spans="1:5" x14ac:dyDescent="0.25">
      <c r="A752">
        <v>751</v>
      </c>
      <c r="B752" s="4">
        <v>1</v>
      </c>
      <c r="C752" s="3">
        <v>2</v>
      </c>
    </row>
    <row r="753" spans="1:5" x14ac:dyDescent="0.25">
      <c r="A753">
        <v>752</v>
      </c>
      <c r="B753" s="4">
        <v>1</v>
      </c>
      <c r="C753" s="3">
        <v>2</v>
      </c>
    </row>
    <row r="754" spans="1:5" x14ac:dyDescent="0.25">
      <c r="A754">
        <v>753</v>
      </c>
      <c r="C754" s="3">
        <v>2</v>
      </c>
    </row>
    <row r="755" spans="1:5" x14ac:dyDescent="0.25">
      <c r="A755">
        <v>754</v>
      </c>
      <c r="C755" s="3">
        <v>2</v>
      </c>
    </row>
    <row r="756" spans="1:5" x14ac:dyDescent="0.25">
      <c r="A756">
        <v>755</v>
      </c>
      <c r="C756" s="3">
        <v>2</v>
      </c>
    </row>
    <row r="757" spans="1:5" x14ac:dyDescent="0.25">
      <c r="A757">
        <v>756</v>
      </c>
      <c r="C757" s="3">
        <v>2</v>
      </c>
      <c r="D757" s="2">
        <v>3</v>
      </c>
    </row>
    <row r="758" spans="1:5" x14ac:dyDescent="0.25">
      <c r="A758">
        <v>757</v>
      </c>
      <c r="D758" s="2">
        <v>3</v>
      </c>
    </row>
    <row r="759" spans="1:5" x14ac:dyDescent="0.25">
      <c r="A759">
        <v>758</v>
      </c>
      <c r="D759" s="2">
        <v>3</v>
      </c>
      <c r="E759" s="5">
        <v>4</v>
      </c>
    </row>
    <row r="760" spans="1:5" x14ac:dyDescent="0.25">
      <c r="A760">
        <v>759</v>
      </c>
      <c r="D760" s="2">
        <v>3</v>
      </c>
      <c r="E760" s="5">
        <v>4</v>
      </c>
    </row>
    <row r="761" spans="1:5" x14ac:dyDescent="0.25">
      <c r="A761">
        <v>760</v>
      </c>
      <c r="D761" s="2">
        <v>3</v>
      </c>
      <c r="E761" s="5">
        <v>4</v>
      </c>
    </row>
    <row r="762" spans="1:5" x14ac:dyDescent="0.25">
      <c r="A762">
        <v>761</v>
      </c>
      <c r="D762" s="2">
        <v>3</v>
      </c>
      <c r="E762" s="5">
        <v>4</v>
      </c>
    </row>
    <row r="763" spans="1:5" x14ac:dyDescent="0.25">
      <c r="A763">
        <v>762</v>
      </c>
      <c r="D763" s="2">
        <v>3</v>
      </c>
      <c r="E763" s="5">
        <v>4</v>
      </c>
    </row>
    <row r="764" spans="1:5" x14ac:dyDescent="0.25">
      <c r="A764">
        <v>763</v>
      </c>
      <c r="D764" s="2">
        <v>3</v>
      </c>
      <c r="E764" s="5">
        <v>4</v>
      </c>
    </row>
    <row r="765" spans="1:5" x14ac:dyDescent="0.25">
      <c r="A765">
        <v>764</v>
      </c>
      <c r="D765" s="2">
        <v>3</v>
      </c>
      <c r="E765" s="5">
        <v>4</v>
      </c>
    </row>
    <row r="766" spans="1:5" x14ac:dyDescent="0.25">
      <c r="A766">
        <v>765</v>
      </c>
      <c r="D766" s="2">
        <v>3</v>
      </c>
      <c r="E766" s="5">
        <v>4</v>
      </c>
    </row>
    <row r="767" spans="1:5" x14ac:dyDescent="0.25">
      <c r="A767">
        <v>766</v>
      </c>
      <c r="D767" s="2">
        <v>3</v>
      </c>
      <c r="E767" s="5">
        <v>4</v>
      </c>
    </row>
    <row r="768" spans="1:5" x14ac:dyDescent="0.25">
      <c r="A768">
        <v>767</v>
      </c>
      <c r="B768" s="4">
        <v>1</v>
      </c>
      <c r="D768" s="2">
        <v>3</v>
      </c>
      <c r="E768" s="5">
        <v>4</v>
      </c>
    </row>
    <row r="769" spans="1:5" x14ac:dyDescent="0.25">
      <c r="A769">
        <v>768</v>
      </c>
      <c r="B769" s="4">
        <v>1</v>
      </c>
    </row>
    <row r="770" spans="1:5" x14ac:dyDescent="0.25">
      <c r="A770">
        <v>769</v>
      </c>
      <c r="B770" s="4">
        <v>1</v>
      </c>
    </row>
    <row r="771" spans="1:5" x14ac:dyDescent="0.25">
      <c r="A771">
        <v>770</v>
      </c>
      <c r="B771" s="4">
        <v>1</v>
      </c>
    </row>
    <row r="772" spans="1:5" x14ac:dyDescent="0.25">
      <c r="A772">
        <v>771</v>
      </c>
      <c r="B772" s="4">
        <v>1</v>
      </c>
    </row>
    <row r="773" spans="1:5" x14ac:dyDescent="0.25">
      <c r="A773">
        <v>772</v>
      </c>
      <c r="B773" s="4">
        <v>1</v>
      </c>
    </row>
    <row r="774" spans="1:5" x14ac:dyDescent="0.25">
      <c r="A774">
        <v>773</v>
      </c>
      <c r="B774" s="4">
        <v>1</v>
      </c>
      <c r="C774" s="3">
        <v>2</v>
      </c>
    </row>
    <row r="775" spans="1:5" x14ac:dyDescent="0.25">
      <c r="A775">
        <v>774</v>
      </c>
      <c r="B775" s="4">
        <v>1</v>
      </c>
      <c r="C775" s="3">
        <v>2</v>
      </c>
    </row>
    <row r="776" spans="1:5" x14ac:dyDescent="0.25">
      <c r="A776">
        <v>775</v>
      </c>
      <c r="B776" s="4">
        <v>1</v>
      </c>
      <c r="C776" s="3">
        <v>2</v>
      </c>
    </row>
    <row r="777" spans="1:5" x14ac:dyDescent="0.25">
      <c r="A777">
        <v>776</v>
      </c>
      <c r="B777" s="4">
        <v>1</v>
      </c>
      <c r="C777" s="3">
        <v>2</v>
      </c>
    </row>
    <row r="778" spans="1:5" x14ac:dyDescent="0.25">
      <c r="A778">
        <v>777</v>
      </c>
      <c r="B778" s="4">
        <v>1</v>
      </c>
      <c r="C778" s="3">
        <v>2</v>
      </c>
    </row>
    <row r="779" spans="1:5" x14ac:dyDescent="0.25">
      <c r="A779">
        <v>778</v>
      </c>
      <c r="C779" s="3">
        <v>2</v>
      </c>
    </row>
    <row r="780" spans="1:5" x14ac:dyDescent="0.25">
      <c r="A780">
        <v>779</v>
      </c>
      <c r="C780" s="3">
        <v>2</v>
      </c>
    </row>
    <row r="781" spans="1:5" x14ac:dyDescent="0.25">
      <c r="A781">
        <v>780</v>
      </c>
      <c r="C781" s="3">
        <v>2</v>
      </c>
    </row>
    <row r="782" spans="1:5" x14ac:dyDescent="0.25">
      <c r="A782">
        <v>781</v>
      </c>
      <c r="C782" s="3">
        <v>2</v>
      </c>
      <c r="D782" s="2">
        <v>3</v>
      </c>
    </row>
    <row r="783" spans="1:5" x14ac:dyDescent="0.25">
      <c r="A783">
        <v>782</v>
      </c>
      <c r="D783" s="2">
        <v>3</v>
      </c>
      <c r="E783" s="5">
        <v>4</v>
      </c>
    </row>
    <row r="784" spans="1:5" x14ac:dyDescent="0.25">
      <c r="A784">
        <v>783</v>
      </c>
      <c r="D784" s="2">
        <v>3</v>
      </c>
      <c r="E784" s="5">
        <v>4</v>
      </c>
    </row>
    <row r="785" spans="1:5" x14ac:dyDescent="0.25">
      <c r="A785">
        <v>784</v>
      </c>
      <c r="D785" s="2">
        <v>3</v>
      </c>
      <c r="E785" s="5">
        <v>4</v>
      </c>
    </row>
    <row r="786" spans="1:5" x14ac:dyDescent="0.25">
      <c r="A786">
        <v>785</v>
      </c>
      <c r="D786" s="2">
        <v>3</v>
      </c>
      <c r="E786" s="5">
        <v>4</v>
      </c>
    </row>
    <row r="787" spans="1:5" x14ac:dyDescent="0.25">
      <c r="A787">
        <v>786</v>
      </c>
      <c r="D787" s="2">
        <v>3</v>
      </c>
      <c r="E787" s="5">
        <v>4</v>
      </c>
    </row>
    <row r="788" spans="1:5" x14ac:dyDescent="0.25">
      <c r="A788">
        <v>787</v>
      </c>
      <c r="D788" s="2">
        <v>3</v>
      </c>
      <c r="E788" s="5">
        <v>4</v>
      </c>
    </row>
    <row r="789" spans="1:5" x14ac:dyDescent="0.25">
      <c r="A789">
        <v>788</v>
      </c>
      <c r="D789" s="2">
        <v>3</v>
      </c>
      <c r="E789" s="5">
        <v>4</v>
      </c>
    </row>
    <row r="790" spans="1:5" x14ac:dyDescent="0.25">
      <c r="A790">
        <v>789</v>
      </c>
      <c r="D790" s="2">
        <v>3</v>
      </c>
      <c r="E790" s="5">
        <v>4</v>
      </c>
    </row>
    <row r="791" spans="1:5" x14ac:dyDescent="0.25">
      <c r="A791">
        <v>790</v>
      </c>
      <c r="B791" s="4">
        <v>1</v>
      </c>
      <c r="D791" s="2">
        <v>3</v>
      </c>
      <c r="E791" s="5">
        <v>4</v>
      </c>
    </row>
    <row r="792" spans="1:5" x14ac:dyDescent="0.25">
      <c r="A792">
        <v>791</v>
      </c>
      <c r="B792" s="4">
        <v>1</v>
      </c>
      <c r="D792" s="2">
        <v>3</v>
      </c>
      <c r="E792" s="5">
        <v>4</v>
      </c>
    </row>
    <row r="793" spans="1:5" x14ac:dyDescent="0.25">
      <c r="A793">
        <v>792</v>
      </c>
      <c r="B793" s="4">
        <v>1</v>
      </c>
      <c r="D793" s="2">
        <v>3</v>
      </c>
      <c r="E793" s="5">
        <v>4</v>
      </c>
    </row>
    <row r="794" spans="1:5" x14ac:dyDescent="0.25">
      <c r="A794">
        <v>793</v>
      </c>
      <c r="B794" s="4">
        <v>1</v>
      </c>
      <c r="E794" s="5">
        <v>4</v>
      </c>
    </row>
    <row r="795" spans="1:5" x14ac:dyDescent="0.25">
      <c r="A795">
        <v>794</v>
      </c>
      <c r="B795" s="4">
        <v>1</v>
      </c>
      <c r="E795" s="5">
        <v>4</v>
      </c>
    </row>
    <row r="796" spans="1:5" x14ac:dyDescent="0.25">
      <c r="A796">
        <v>795</v>
      </c>
      <c r="B796" s="4">
        <v>1</v>
      </c>
    </row>
    <row r="797" spans="1:5" x14ac:dyDescent="0.25">
      <c r="A797">
        <v>796</v>
      </c>
      <c r="B797" s="4">
        <v>1</v>
      </c>
      <c r="C797" s="3">
        <v>2</v>
      </c>
    </row>
    <row r="798" spans="1:5" x14ac:dyDescent="0.25">
      <c r="A798">
        <v>797</v>
      </c>
      <c r="B798" s="4">
        <v>1</v>
      </c>
      <c r="C798" s="3">
        <v>2</v>
      </c>
    </row>
    <row r="799" spans="1:5" x14ac:dyDescent="0.25">
      <c r="A799">
        <v>798</v>
      </c>
      <c r="B799" s="4">
        <v>1</v>
      </c>
      <c r="C799" s="3">
        <v>2</v>
      </c>
    </row>
    <row r="800" spans="1:5" x14ac:dyDescent="0.25">
      <c r="A800">
        <v>799</v>
      </c>
      <c r="B800" s="4">
        <v>1</v>
      </c>
      <c r="C800" s="3">
        <v>2</v>
      </c>
    </row>
    <row r="801" spans="1:5" x14ac:dyDescent="0.25">
      <c r="A801">
        <v>800</v>
      </c>
      <c r="B801" s="4">
        <v>1</v>
      </c>
      <c r="C801" s="3">
        <v>2</v>
      </c>
    </row>
    <row r="802" spans="1:5" x14ac:dyDescent="0.25">
      <c r="A802">
        <v>801</v>
      </c>
      <c r="B802" s="4">
        <v>1</v>
      </c>
      <c r="C802" s="3">
        <v>2</v>
      </c>
    </row>
    <row r="803" spans="1:5" x14ac:dyDescent="0.25">
      <c r="A803">
        <v>802</v>
      </c>
      <c r="C803" s="3">
        <v>2</v>
      </c>
    </row>
    <row r="804" spans="1:5" x14ac:dyDescent="0.25">
      <c r="A804">
        <v>803</v>
      </c>
      <c r="C804" s="3">
        <v>2</v>
      </c>
    </row>
    <row r="805" spans="1:5" x14ac:dyDescent="0.25">
      <c r="A805">
        <v>804</v>
      </c>
      <c r="C805" s="3">
        <v>2</v>
      </c>
    </row>
    <row r="806" spans="1:5" x14ac:dyDescent="0.25">
      <c r="A806">
        <v>805</v>
      </c>
      <c r="C806" s="3">
        <v>2</v>
      </c>
    </row>
    <row r="807" spans="1:5" x14ac:dyDescent="0.25">
      <c r="A807">
        <v>806</v>
      </c>
      <c r="C807" s="3">
        <v>2</v>
      </c>
      <c r="D807" s="2">
        <v>3</v>
      </c>
    </row>
    <row r="808" spans="1:5" x14ac:dyDescent="0.25">
      <c r="A808">
        <v>807</v>
      </c>
      <c r="C808" s="3">
        <v>2</v>
      </c>
      <c r="D808" s="2">
        <v>3</v>
      </c>
    </row>
    <row r="809" spans="1:5" x14ac:dyDescent="0.25">
      <c r="A809">
        <v>808</v>
      </c>
      <c r="D809" s="2">
        <v>3</v>
      </c>
      <c r="E809" s="5">
        <v>4</v>
      </c>
    </row>
    <row r="810" spans="1:5" x14ac:dyDescent="0.25">
      <c r="A810">
        <v>809</v>
      </c>
      <c r="D810" s="2">
        <v>3</v>
      </c>
      <c r="E810" s="5">
        <v>4</v>
      </c>
    </row>
    <row r="811" spans="1:5" x14ac:dyDescent="0.25">
      <c r="A811">
        <v>810</v>
      </c>
      <c r="D811" s="2">
        <v>3</v>
      </c>
      <c r="E811" s="5">
        <v>4</v>
      </c>
    </row>
    <row r="812" spans="1:5" x14ac:dyDescent="0.25">
      <c r="A812">
        <v>811</v>
      </c>
      <c r="D812" s="2">
        <v>3</v>
      </c>
      <c r="E812" s="5">
        <v>4</v>
      </c>
    </row>
    <row r="813" spans="1:5" x14ac:dyDescent="0.25">
      <c r="A813">
        <v>812</v>
      </c>
      <c r="D813" s="2">
        <v>3</v>
      </c>
      <c r="E813" s="5">
        <v>4</v>
      </c>
    </row>
    <row r="814" spans="1:5" x14ac:dyDescent="0.25">
      <c r="A814">
        <v>813</v>
      </c>
      <c r="D814" s="2">
        <v>3</v>
      </c>
      <c r="E814" s="5">
        <v>4</v>
      </c>
    </row>
    <row r="815" spans="1:5" x14ac:dyDescent="0.25">
      <c r="A815">
        <v>814</v>
      </c>
      <c r="B815" s="4">
        <v>1</v>
      </c>
      <c r="D815" s="2">
        <v>3</v>
      </c>
      <c r="E815" s="5">
        <v>4</v>
      </c>
    </row>
    <row r="816" spans="1:5" x14ac:dyDescent="0.25">
      <c r="A816">
        <v>815</v>
      </c>
      <c r="B816" s="4">
        <v>1</v>
      </c>
      <c r="D816" s="2">
        <v>3</v>
      </c>
      <c r="E816" s="5">
        <v>4</v>
      </c>
    </row>
    <row r="817" spans="1:5" x14ac:dyDescent="0.25">
      <c r="A817">
        <v>816</v>
      </c>
      <c r="B817" s="4">
        <v>1</v>
      </c>
      <c r="D817" s="2">
        <v>3</v>
      </c>
      <c r="E817" s="5">
        <v>4</v>
      </c>
    </row>
    <row r="818" spans="1:5" x14ac:dyDescent="0.25">
      <c r="A818">
        <v>817</v>
      </c>
      <c r="B818" s="4">
        <v>1</v>
      </c>
      <c r="D818" s="2">
        <v>3</v>
      </c>
      <c r="E818" s="5">
        <v>4</v>
      </c>
    </row>
    <row r="819" spans="1:5" x14ac:dyDescent="0.25">
      <c r="A819">
        <v>818</v>
      </c>
      <c r="B819" s="4">
        <v>1</v>
      </c>
      <c r="D819" s="2">
        <v>3</v>
      </c>
      <c r="E819" s="5">
        <v>4</v>
      </c>
    </row>
    <row r="820" spans="1:5" x14ac:dyDescent="0.25">
      <c r="A820">
        <v>819</v>
      </c>
      <c r="B820" s="4">
        <v>1</v>
      </c>
      <c r="D820" s="2">
        <v>3</v>
      </c>
      <c r="E820" s="5">
        <v>4</v>
      </c>
    </row>
    <row r="821" spans="1:5" x14ac:dyDescent="0.25">
      <c r="A821">
        <v>820</v>
      </c>
      <c r="B821" s="4">
        <v>1</v>
      </c>
      <c r="D821" s="2">
        <v>3</v>
      </c>
      <c r="E821" s="5">
        <v>4</v>
      </c>
    </row>
    <row r="822" spans="1:5" x14ac:dyDescent="0.25">
      <c r="A822">
        <v>821</v>
      </c>
      <c r="B822" s="4">
        <v>1</v>
      </c>
      <c r="E822" s="5">
        <v>4</v>
      </c>
    </row>
    <row r="823" spans="1:5" x14ac:dyDescent="0.25">
      <c r="A823">
        <v>822</v>
      </c>
      <c r="B823" s="4">
        <v>1</v>
      </c>
      <c r="E823" s="5">
        <v>4</v>
      </c>
    </row>
    <row r="824" spans="1:5" x14ac:dyDescent="0.25">
      <c r="A824">
        <v>823</v>
      </c>
      <c r="B824" s="4">
        <v>1</v>
      </c>
      <c r="E824" s="5">
        <v>4</v>
      </c>
    </row>
    <row r="825" spans="1:5" x14ac:dyDescent="0.25">
      <c r="A825">
        <v>824</v>
      </c>
      <c r="B825" s="4">
        <v>1</v>
      </c>
      <c r="E825" s="5">
        <v>4</v>
      </c>
    </row>
    <row r="826" spans="1:5" x14ac:dyDescent="0.25">
      <c r="A826">
        <v>825</v>
      </c>
      <c r="B826" s="4">
        <v>1</v>
      </c>
      <c r="C826" s="3">
        <v>2</v>
      </c>
      <c r="E826" s="5">
        <v>4</v>
      </c>
    </row>
    <row r="827" spans="1:5" x14ac:dyDescent="0.25">
      <c r="A827">
        <v>826</v>
      </c>
      <c r="B827" s="4">
        <v>1</v>
      </c>
      <c r="C827" s="3">
        <v>2</v>
      </c>
    </row>
    <row r="828" spans="1:5" x14ac:dyDescent="0.25">
      <c r="A828">
        <v>827</v>
      </c>
      <c r="B828" s="4">
        <v>1</v>
      </c>
      <c r="C828" s="3">
        <v>2</v>
      </c>
    </row>
    <row r="829" spans="1:5" x14ac:dyDescent="0.25">
      <c r="A829">
        <v>828</v>
      </c>
      <c r="B829" s="4">
        <v>1</v>
      </c>
      <c r="C829" s="3">
        <v>2</v>
      </c>
    </row>
    <row r="830" spans="1:5" x14ac:dyDescent="0.25">
      <c r="A830">
        <v>829</v>
      </c>
      <c r="B830" s="4">
        <v>1</v>
      </c>
      <c r="C830" s="3">
        <v>2</v>
      </c>
    </row>
    <row r="831" spans="1:5" x14ac:dyDescent="0.25">
      <c r="A831">
        <v>830</v>
      </c>
      <c r="B831" s="4">
        <v>1</v>
      </c>
      <c r="C831" s="3">
        <v>2</v>
      </c>
    </row>
    <row r="832" spans="1:5" x14ac:dyDescent="0.25">
      <c r="A832">
        <v>831</v>
      </c>
      <c r="C832" s="3">
        <v>2</v>
      </c>
    </row>
    <row r="833" spans="1:6" x14ac:dyDescent="0.25">
      <c r="A833">
        <v>832</v>
      </c>
      <c r="C833" s="3">
        <v>2</v>
      </c>
      <c r="F833" t="s">
        <v>22</v>
      </c>
    </row>
    <row r="834" spans="1:6" x14ac:dyDescent="0.25">
      <c r="A834">
        <v>833</v>
      </c>
    </row>
    <row r="835" spans="1:6" x14ac:dyDescent="0.25">
      <c r="A835">
        <v>834</v>
      </c>
      <c r="F835" t="s">
        <v>22</v>
      </c>
    </row>
    <row r="836" spans="1:6" x14ac:dyDescent="0.25">
      <c r="A836">
        <v>835</v>
      </c>
      <c r="B836" s="4">
        <v>1</v>
      </c>
    </row>
    <row r="837" spans="1:6" x14ac:dyDescent="0.25">
      <c r="A837">
        <v>836</v>
      </c>
      <c r="B837" s="4">
        <v>1</v>
      </c>
      <c r="E837" s="5">
        <v>4</v>
      </c>
    </row>
    <row r="838" spans="1:6" x14ac:dyDescent="0.25">
      <c r="A838">
        <v>837</v>
      </c>
      <c r="B838" s="4">
        <v>1</v>
      </c>
      <c r="E838" s="5">
        <v>4</v>
      </c>
    </row>
    <row r="839" spans="1:6" x14ac:dyDescent="0.25">
      <c r="A839">
        <v>838</v>
      </c>
      <c r="B839" s="4">
        <v>1</v>
      </c>
      <c r="E839" s="5">
        <v>4</v>
      </c>
    </row>
    <row r="840" spans="1:6" x14ac:dyDescent="0.25">
      <c r="A840">
        <v>839</v>
      </c>
      <c r="B840" s="4">
        <v>1</v>
      </c>
      <c r="E840" s="5">
        <v>4</v>
      </c>
    </row>
    <row r="841" spans="1:6" x14ac:dyDescent="0.25">
      <c r="A841">
        <v>840</v>
      </c>
      <c r="B841" s="4">
        <v>1</v>
      </c>
      <c r="E841" s="5">
        <v>4</v>
      </c>
    </row>
    <row r="842" spans="1:6" x14ac:dyDescent="0.25">
      <c r="A842">
        <v>841</v>
      </c>
      <c r="B842" s="4">
        <v>1</v>
      </c>
      <c r="E842" s="5">
        <v>4</v>
      </c>
    </row>
    <row r="843" spans="1:6" x14ac:dyDescent="0.25">
      <c r="A843">
        <v>842</v>
      </c>
      <c r="B843" s="4">
        <v>1</v>
      </c>
      <c r="E843" s="5">
        <v>4</v>
      </c>
    </row>
    <row r="844" spans="1:6" x14ac:dyDescent="0.25">
      <c r="A844">
        <v>843</v>
      </c>
      <c r="B844" s="4">
        <v>1</v>
      </c>
      <c r="E844" s="5">
        <v>4</v>
      </c>
    </row>
    <row r="845" spans="1:6" x14ac:dyDescent="0.25">
      <c r="A845">
        <v>844</v>
      </c>
      <c r="B845" s="4">
        <v>1</v>
      </c>
      <c r="E845" s="5">
        <v>4</v>
      </c>
    </row>
    <row r="846" spans="1:6" x14ac:dyDescent="0.25">
      <c r="A846">
        <v>845</v>
      </c>
      <c r="B846" s="4">
        <v>1</v>
      </c>
      <c r="E846" s="5">
        <v>4</v>
      </c>
    </row>
    <row r="847" spans="1:6" x14ac:dyDescent="0.25">
      <c r="A847">
        <v>846</v>
      </c>
      <c r="B847" s="4">
        <v>1</v>
      </c>
      <c r="E847" s="5">
        <v>4</v>
      </c>
    </row>
    <row r="848" spans="1:6" x14ac:dyDescent="0.25">
      <c r="A848">
        <v>847</v>
      </c>
      <c r="B848" s="4">
        <v>1</v>
      </c>
      <c r="E848" s="5">
        <v>4</v>
      </c>
    </row>
    <row r="849" spans="1:5" x14ac:dyDescent="0.25">
      <c r="A849">
        <v>848</v>
      </c>
      <c r="B849" s="4">
        <v>1</v>
      </c>
      <c r="E849" s="5">
        <v>4</v>
      </c>
    </row>
    <row r="850" spans="1:5" x14ac:dyDescent="0.25">
      <c r="A850">
        <v>849</v>
      </c>
      <c r="E850" s="5">
        <v>4</v>
      </c>
    </row>
    <row r="851" spans="1:5" x14ac:dyDescent="0.25">
      <c r="A851">
        <v>850</v>
      </c>
      <c r="D851" s="2">
        <v>3</v>
      </c>
      <c r="E851" s="5">
        <v>4</v>
      </c>
    </row>
    <row r="852" spans="1:5" x14ac:dyDescent="0.25">
      <c r="A852">
        <v>851</v>
      </c>
      <c r="C852" s="3">
        <v>2</v>
      </c>
      <c r="D852" s="2">
        <v>3</v>
      </c>
      <c r="E852" s="5">
        <v>4</v>
      </c>
    </row>
    <row r="853" spans="1:5" x14ac:dyDescent="0.25">
      <c r="A853">
        <v>852</v>
      </c>
      <c r="C853" s="3">
        <v>2</v>
      </c>
      <c r="D853" s="2">
        <v>3</v>
      </c>
    </row>
    <row r="854" spans="1:5" x14ac:dyDescent="0.25">
      <c r="A854">
        <v>853</v>
      </c>
      <c r="C854" s="3">
        <v>2</v>
      </c>
      <c r="D854" s="2">
        <v>3</v>
      </c>
    </row>
    <row r="855" spans="1:5" x14ac:dyDescent="0.25">
      <c r="A855">
        <v>854</v>
      </c>
      <c r="C855" s="3">
        <v>2</v>
      </c>
      <c r="D855" s="2">
        <v>3</v>
      </c>
    </row>
    <row r="856" spans="1:5" x14ac:dyDescent="0.25">
      <c r="A856">
        <v>855</v>
      </c>
      <c r="C856" s="3">
        <v>2</v>
      </c>
      <c r="D856" s="2">
        <v>3</v>
      </c>
    </row>
    <row r="857" spans="1:5" x14ac:dyDescent="0.25">
      <c r="A857">
        <v>856</v>
      </c>
      <c r="C857" s="3">
        <v>2</v>
      </c>
      <c r="D857" s="2">
        <v>3</v>
      </c>
    </row>
    <row r="858" spans="1:5" x14ac:dyDescent="0.25">
      <c r="A858">
        <v>857</v>
      </c>
      <c r="C858" s="3">
        <v>2</v>
      </c>
      <c r="D858" s="2">
        <v>3</v>
      </c>
    </row>
    <row r="859" spans="1:5" x14ac:dyDescent="0.25">
      <c r="A859">
        <v>858</v>
      </c>
      <c r="C859" s="3">
        <v>2</v>
      </c>
      <c r="D859" s="2">
        <v>3</v>
      </c>
    </row>
    <row r="860" spans="1:5" x14ac:dyDescent="0.25">
      <c r="A860">
        <v>859</v>
      </c>
      <c r="C860" s="3">
        <v>2</v>
      </c>
      <c r="D860" s="2">
        <v>3</v>
      </c>
    </row>
    <row r="861" spans="1:5" x14ac:dyDescent="0.25">
      <c r="A861">
        <v>860</v>
      </c>
      <c r="C861" s="3">
        <v>2</v>
      </c>
      <c r="D861" s="2">
        <v>3</v>
      </c>
    </row>
    <row r="862" spans="1:5" x14ac:dyDescent="0.25">
      <c r="A862">
        <v>861</v>
      </c>
      <c r="C862" s="3">
        <v>2</v>
      </c>
      <c r="D862" s="2">
        <v>3</v>
      </c>
    </row>
    <row r="863" spans="1:5" x14ac:dyDescent="0.25">
      <c r="A863">
        <v>862</v>
      </c>
      <c r="C863" s="3">
        <v>2</v>
      </c>
      <c r="D863" s="2">
        <v>3</v>
      </c>
    </row>
    <row r="864" spans="1:5" x14ac:dyDescent="0.25">
      <c r="A864">
        <v>863</v>
      </c>
      <c r="C864" s="3">
        <v>2</v>
      </c>
    </row>
    <row r="865" spans="1:5" x14ac:dyDescent="0.25">
      <c r="A865">
        <v>864</v>
      </c>
      <c r="B865" s="4">
        <v>1</v>
      </c>
      <c r="C865" s="3">
        <v>2</v>
      </c>
    </row>
    <row r="866" spans="1:5" x14ac:dyDescent="0.25">
      <c r="A866">
        <v>865</v>
      </c>
      <c r="B866" s="4">
        <v>1</v>
      </c>
    </row>
    <row r="867" spans="1:5" x14ac:dyDescent="0.25">
      <c r="A867">
        <v>866</v>
      </c>
      <c r="B867" s="4">
        <v>1</v>
      </c>
    </row>
    <row r="868" spans="1:5" x14ac:dyDescent="0.25">
      <c r="A868">
        <v>867</v>
      </c>
      <c r="B868" s="4">
        <v>1</v>
      </c>
    </row>
    <row r="869" spans="1:5" x14ac:dyDescent="0.25">
      <c r="A869">
        <v>868</v>
      </c>
      <c r="B869" s="4">
        <v>1</v>
      </c>
      <c r="E869" s="5">
        <v>4</v>
      </c>
    </row>
    <row r="870" spans="1:5" x14ac:dyDescent="0.25">
      <c r="A870">
        <v>869</v>
      </c>
      <c r="B870" s="4">
        <v>1</v>
      </c>
      <c r="E870" s="5">
        <v>4</v>
      </c>
    </row>
    <row r="871" spans="1:5" x14ac:dyDescent="0.25">
      <c r="A871">
        <v>870</v>
      </c>
      <c r="B871" s="4">
        <v>1</v>
      </c>
      <c r="E871" s="5">
        <v>4</v>
      </c>
    </row>
    <row r="872" spans="1:5" x14ac:dyDescent="0.25">
      <c r="A872">
        <v>871</v>
      </c>
      <c r="B872" s="4">
        <v>1</v>
      </c>
      <c r="E872" s="5">
        <v>4</v>
      </c>
    </row>
    <row r="873" spans="1:5" x14ac:dyDescent="0.25">
      <c r="A873">
        <v>872</v>
      </c>
      <c r="B873" s="4">
        <v>1</v>
      </c>
      <c r="E873" s="5">
        <v>4</v>
      </c>
    </row>
    <row r="874" spans="1:5" x14ac:dyDescent="0.25">
      <c r="A874">
        <v>873</v>
      </c>
      <c r="B874" s="4">
        <v>1</v>
      </c>
      <c r="E874" s="5">
        <v>4</v>
      </c>
    </row>
    <row r="875" spans="1:5" x14ac:dyDescent="0.25">
      <c r="A875">
        <v>874</v>
      </c>
      <c r="B875" s="4">
        <v>1</v>
      </c>
      <c r="E875" s="5">
        <v>4</v>
      </c>
    </row>
    <row r="876" spans="1:5" x14ac:dyDescent="0.25">
      <c r="A876">
        <v>875</v>
      </c>
      <c r="B876" s="4">
        <v>1</v>
      </c>
      <c r="E876" s="5">
        <v>4</v>
      </c>
    </row>
    <row r="877" spans="1:5" x14ac:dyDescent="0.25">
      <c r="A877">
        <v>876</v>
      </c>
      <c r="B877" s="4">
        <v>1</v>
      </c>
      <c r="E877" s="5">
        <v>4</v>
      </c>
    </row>
    <row r="878" spans="1:5" x14ac:dyDescent="0.25">
      <c r="A878">
        <v>877</v>
      </c>
      <c r="B878" s="4">
        <v>1</v>
      </c>
      <c r="E878" s="5">
        <v>4</v>
      </c>
    </row>
    <row r="879" spans="1:5" x14ac:dyDescent="0.25">
      <c r="A879">
        <v>878</v>
      </c>
      <c r="D879" s="2">
        <v>3</v>
      </c>
      <c r="E879" s="5">
        <v>4</v>
      </c>
    </row>
    <row r="880" spans="1:5" x14ac:dyDescent="0.25">
      <c r="A880">
        <v>879</v>
      </c>
      <c r="D880" s="2">
        <v>3</v>
      </c>
      <c r="E880" s="5">
        <v>4</v>
      </c>
    </row>
    <row r="881" spans="1:5" x14ac:dyDescent="0.25">
      <c r="A881">
        <v>880</v>
      </c>
      <c r="D881" s="2">
        <v>3</v>
      </c>
      <c r="E881" s="5">
        <v>4</v>
      </c>
    </row>
    <row r="882" spans="1:5" x14ac:dyDescent="0.25">
      <c r="A882">
        <v>881</v>
      </c>
      <c r="C882" s="3">
        <v>2</v>
      </c>
      <c r="D882" s="2">
        <v>3</v>
      </c>
    </row>
    <row r="883" spans="1:5" x14ac:dyDescent="0.25">
      <c r="A883">
        <v>882</v>
      </c>
      <c r="C883" s="3">
        <v>2</v>
      </c>
      <c r="D883" s="2">
        <v>3</v>
      </c>
    </row>
    <row r="884" spans="1:5" x14ac:dyDescent="0.25">
      <c r="A884">
        <v>883</v>
      </c>
      <c r="C884" s="3">
        <v>2</v>
      </c>
      <c r="D884" s="2">
        <v>3</v>
      </c>
    </row>
    <row r="885" spans="1:5" x14ac:dyDescent="0.25">
      <c r="A885">
        <v>884</v>
      </c>
      <c r="C885" s="3">
        <v>2</v>
      </c>
      <c r="D885" s="2">
        <v>3</v>
      </c>
    </row>
    <row r="886" spans="1:5" x14ac:dyDescent="0.25">
      <c r="A886">
        <v>885</v>
      </c>
      <c r="C886" s="3">
        <v>2</v>
      </c>
      <c r="D886" s="2">
        <v>3</v>
      </c>
    </row>
    <row r="887" spans="1:5" x14ac:dyDescent="0.25">
      <c r="A887">
        <v>886</v>
      </c>
      <c r="C887" s="3">
        <v>2</v>
      </c>
      <c r="D887" s="2">
        <v>3</v>
      </c>
    </row>
    <row r="888" spans="1:5" x14ac:dyDescent="0.25">
      <c r="A888">
        <v>887</v>
      </c>
      <c r="C888" s="3">
        <v>2</v>
      </c>
      <c r="D888" s="2">
        <v>3</v>
      </c>
    </row>
    <row r="889" spans="1:5" x14ac:dyDescent="0.25">
      <c r="A889">
        <v>888</v>
      </c>
      <c r="C889" s="3">
        <v>2</v>
      </c>
      <c r="D889" s="2">
        <v>3</v>
      </c>
    </row>
    <row r="890" spans="1:5" x14ac:dyDescent="0.25">
      <c r="A890">
        <v>889</v>
      </c>
      <c r="C890" s="3">
        <v>2</v>
      </c>
    </row>
    <row r="891" spans="1:5" x14ac:dyDescent="0.25">
      <c r="A891">
        <v>890</v>
      </c>
      <c r="C891" s="3">
        <v>2</v>
      </c>
    </row>
    <row r="892" spans="1:5" x14ac:dyDescent="0.25">
      <c r="A892">
        <v>891</v>
      </c>
      <c r="B892" s="4">
        <v>1</v>
      </c>
      <c r="C892" s="3">
        <v>2</v>
      </c>
    </row>
    <row r="893" spans="1:5" x14ac:dyDescent="0.25">
      <c r="A893">
        <v>892</v>
      </c>
      <c r="B893" s="4">
        <v>1</v>
      </c>
    </row>
    <row r="894" spans="1:5" x14ac:dyDescent="0.25">
      <c r="A894">
        <v>893</v>
      </c>
      <c r="B894" s="4">
        <v>1</v>
      </c>
    </row>
    <row r="895" spans="1:5" x14ac:dyDescent="0.25">
      <c r="A895">
        <v>894</v>
      </c>
      <c r="B895" s="4">
        <v>1</v>
      </c>
    </row>
    <row r="896" spans="1:5" x14ac:dyDescent="0.25">
      <c r="A896">
        <v>895</v>
      </c>
      <c r="B896" s="4">
        <v>1</v>
      </c>
    </row>
    <row r="897" spans="1:5" x14ac:dyDescent="0.25">
      <c r="A897">
        <v>896</v>
      </c>
      <c r="B897" s="4">
        <v>1</v>
      </c>
      <c r="E897" s="5">
        <v>4</v>
      </c>
    </row>
    <row r="898" spans="1:5" x14ac:dyDescent="0.25">
      <c r="A898">
        <v>897</v>
      </c>
      <c r="B898" s="4">
        <v>1</v>
      </c>
      <c r="E898" s="5">
        <v>4</v>
      </c>
    </row>
    <row r="899" spans="1:5" x14ac:dyDescent="0.25">
      <c r="A899">
        <v>898</v>
      </c>
      <c r="B899" s="4">
        <v>1</v>
      </c>
      <c r="E899" s="5">
        <v>4</v>
      </c>
    </row>
    <row r="900" spans="1:5" x14ac:dyDescent="0.25">
      <c r="A900">
        <v>899</v>
      </c>
      <c r="B900" s="4">
        <v>1</v>
      </c>
      <c r="E900" s="5">
        <v>4</v>
      </c>
    </row>
    <row r="901" spans="1:5" x14ac:dyDescent="0.25">
      <c r="A901">
        <v>900</v>
      </c>
      <c r="B901" s="4">
        <v>1</v>
      </c>
      <c r="D901" s="2">
        <v>3</v>
      </c>
      <c r="E901" s="5">
        <v>4</v>
      </c>
    </row>
    <row r="902" spans="1:5" x14ac:dyDescent="0.25">
      <c r="A902">
        <v>901</v>
      </c>
      <c r="D902" s="2">
        <v>3</v>
      </c>
      <c r="E902" s="5">
        <v>4</v>
      </c>
    </row>
    <row r="903" spans="1:5" x14ac:dyDescent="0.25">
      <c r="A903">
        <v>902</v>
      </c>
      <c r="D903" s="2">
        <v>3</v>
      </c>
      <c r="E903" s="5">
        <v>4</v>
      </c>
    </row>
    <row r="904" spans="1:5" x14ac:dyDescent="0.25">
      <c r="A904">
        <v>903</v>
      </c>
      <c r="D904" s="2">
        <v>3</v>
      </c>
      <c r="E904" s="5">
        <v>4</v>
      </c>
    </row>
    <row r="905" spans="1:5" x14ac:dyDescent="0.25">
      <c r="A905">
        <v>904</v>
      </c>
      <c r="D905" s="2">
        <v>3</v>
      </c>
      <c r="E905" s="5">
        <v>4</v>
      </c>
    </row>
    <row r="906" spans="1:5" x14ac:dyDescent="0.25">
      <c r="A906">
        <v>905</v>
      </c>
      <c r="D906" s="2">
        <v>3</v>
      </c>
      <c r="E906" s="5">
        <v>4</v>
      </c>
    </row>
    <row r="907" spans="1:5" x14ac:dyDescent="0.25">
      <c r="A907">
        <v>906</v>
      </c>
      <c r="D907" s="2">
        <v>3</v>
      </c>
    </row>
    <row r="908" spans="1:5" x14ac:dyDescent="0.25">
      <c r="A908">
        <v>907</v>
      </c>
      <c r="D908" s="2">
        <v>3</v>
      </c>
    </row>
    <row r="909" spans="1:5" x14ac:dyDescent="0.25">
      <c r="A909">
        <v>908</v>
      </c>
      <c r="D909" s="2">
        <v>3</v>
      </c>
    </row>
    <row r="910" spans="1:5" x14ac:dyDescent="0.25">
      <c r="A910">
        <v>909</v>
      </c>
      <c r="C910" s="3">
        <v>2</v>
      </c>
      <c r="D910" s="2">
        <v>3</v>
      </c>
    </row>
    <row r="911" spans="1:5" x14ac:dyDescent="0.25">
      <c r="A911">
        <v>910</v>
      </c>
      <c r="C911" s="3">
        <v>2</v>
      </c>
    </row>
    <row r="912" spans="1:5" x14ac:dyDescent="0.25">
      <c r="A912">
        <v>911</v>
      </c>
      <c r="C912" s="3">
        <v>2</v>
      </c>
    </row>
    <row r="913" spans="1:5" x14ac:dyDescent="0.25">
      <c r="A913">
        <v>912</v>
      </c>
      <c r="C913" s="3">
        <v>2</v>
      </c>
    </row>
    <row r="914" spans="1:5" x14ac:dyDescent="0.25">
      <c r="A914">
        <v>913</v>
      </c>
      <c r="C914" s="3">
        <v>2</v>
      </c>
    </row>
    <row r="915" spans="1:5" x14ac:dyDescent="0.25">
      <c r="A915">
        <v>914</v>
      </c>
      <c r="C915" s="3">
        <v>2</v>
      </c>
    </row>
    <row r="916" spans="1:5" x14ac:dyDescent="0.25">
      <c r="A916">
        <v>915</v>
      </c>
      <c r="B916" s="4">
        <v>1</v>
      </c>
      <c r="C916" s="3">
        <v>2</v>
      </c>
    </row>
    <row r="917" spans="1:5" x14ac:dyDescent="0.25">
      <c r="A917">
        <v>916</v>
      </c>
      <c r="B917" s="4">
        <v>1</v>
      </c>
      <c r="C917" s="3">
        <v>2</v>
      </c>
    </row>
    <row r="918" spans="1:5" x14ac:dyDescent="0.25">
      <c r="A918">
        <v>917</v>
      </c>
      <c r="B918" s="4">
        <v>1</v>
      </c>
      <c r="C918" s="3">
        <v>2</v>
      </c>
    </row>
    <row r="919" spans="1:5" x14ac:dyDescent="0.25">
      <c r="A919">
        <v>918</v>
      </c>
      <c r="B919" s="4">
        <v>1</v>
      </c>
    </row>
    <row r="920" spans="1:5" x14ac:dyDescent="0.25">
      <c r="A920">
        <v>919</v>
      </c>
      <c r="B920" s="4">
        <v>1</v>
      </c>
    </row>
    <row r="921" spans="1:5" x14ac:dyDescent="0.25">
      <c r="A921">
        <v>920</v>
      </c>
      <c r="B921" s="4">
        <v>1</v>
      </c>
    </row>
    <row r="922" spans="1:5" x14ac:dyDescent="0.25">
      <c r="A922">
        <v>921</v>
      </c>
      <c r="B922" s="4">
        <v>1</v>
      </c>
    </row>
    <row r="923" spans="1:5" x14ac:dyDescent="0.25">
      <c r="A923">
        <v>922</v>
      </c>
      <c r="B923" s="4">
        <v>1</v>
      </c>
    </row>
    <row r="924" spans="1:5" x14ac:dyDescent="0.25">
      <c r="A924">
        <v>923</v>
      </c>
      <c r="B924" s="4">
        <v>1</v>
      </c>
      <c r="D924" s="2">
        <v>3</v>
      </c>
      <c r="E924" s="5">
        <v>4</v>
      </c>
    </row>
    <row r="925" spans="1:5" x14ac:dyDescent="0.25">
      <c r="A925">
        <v>924</v>
      </c>
      <c r="D925" s="2">
        <v>3</v>
      </c>
      <c r="E925" s="5">
        <v>4</v>
      </c>
    </row>
    <row r="926" spans="1:5" x14ac:dyDescent="0.25">
      <c r="A926">
        <v>925</v>
      </c>
      <c r="D926" s="2">
        <v>3</v>
      </c>
      <c r="E926" s="5">
        <v>4</v>
      </c>
    </row>
    <row r="927" spans="1:5" x14ac:dyDescent="0.25">
      <c r="A927">
        <v>926</v>
      </c>
      <c r="D927" s="2">
        <v>3</v>
      </c>
      <c r="E927" s="5">
        <v>4</v>
      </c>
    </row>
    <row r="928" spans="1:5" x14ac:dyDescent="0.25">
      <c r="A928">
        <v>927</v>
      </c>
      <c r="D928" s="2">
        <v>3</v>
      </c>
      <c r="E928" s="5">
        <v>4</v>
      </c>
    </row>
    <row r="929" spans="1:5" x14ac:dyDescent="0.25">
      <c r="A929">
        <v>928</v>
      </c>
      <c r="D929" s="2">
        <v>3</v>
      </c>
      <c r="E929" s="5">
        <v>4</v>
      </c>
    </row>
    <row r="930" spans="1:5" x14ac:dyDescent="0.25">
      <c r="A930">
        <v>929</v>
      </c>
      <c r="D930" s="2">
        <v>3</v>
      </c>
      <c r="E930" s="5">
        <v>4</v>
      </c>
    </row>
    <row r="931" spans="1:5" x14ac:dyDescent="0.25">
      <c r="A931">
        <v>930</v>
      </c>
      <c r="D931" s="2">
        <v>3</v>
      </c>
      <c r="E931" s="5">
        <v>4</v>
      </c>
    </row>
    <row r="932" spans="1:5" x14ac:dyDescent="0.25">
      <c r="A932">
        <v>931</v>
      </c>
      <c r="D932" s="2">
        <v>3</v>
      </c>
      <c r="E932" s="5">
        <v>4</v>
      </c>
    </row>
    <row r="933" spans="1:5" x14ac:dyDescent="0.25">
      <c r="A933">
        <v>932</v>
      </c>
      <c r="C933" s="3">
        <v>2</v>
      </c>
      <c r="D933" s="2">
        <v>3</v>
      </c>
      <c r="E933" s="5">
        <v>4</v>
      </c>
    </row>
    <row r="934" spans="1:5" x14ac:dyDescent="0.25">
      <c r="A934">
        <v>933</v>
      </c>
      <c r="C934" s="3">
        <v>2</v>
      </c>
      <c r="D934" s="2">
        <v>3</v>
      </c>
      <c r="E934" s="5">
        <v>4</v>
      </c>
    </row>
    <row r="935" spans="1:5" x14ac:dyDescent="0.25">
      <c r="A935">
        <v>934</v>
      </c>
      <c r="C935" s="3">
        <v>2</v>
      </c>
      <c r="D935" s="2">
        <v>3</v>
      </c>
    </row>
    <row r="936" spans="1:5" x14ac:dyDescent="0.25">
      <c r="A936">
        <v>935</v>
      </c>
      <c r="C936" s="3">
        <v>2</v>
      </c>
    </row>
    <row r="937" spans="1:5" x14ac:dyDescent="0.25">
      <c r="A937">
        <v>936</v>
      </c>
      <c r="C937" s="3">
        <v>2</v>
      </c>
    </row>
    <row r="938" spans="1:5" x14ac:dyDescent="0.25">
      <c r="A938">
        <v>937</v>
      </c>
      <c r="C938" s="3">
        <v>2</v>
      </c>
    </row>
    <row r="939" spans="1:5" x14ac:dyDescent="0.25">
      <c r="A939">
        <v>938</v>
      </c>
      <c r="B939" s="4">
        <v>1</v>
      </c>
      <c r="C939" s="3">
        <v>2</v>
      </c>
    </row>
    <row r="940" spans="1:5" x14ac:dyDescent="0.25">
      <c r="A940">
        <v>939</v>
      </c>
      <c r="B940" s="4">
        <v>1</v>
      </c>
      <c r="C940" s="3">
        <v>2</v>
      </c>
    </row>
    <row r="941" spans="1:5" x14ac:dyDescent="0.25">
      <c r="A941">
        <v>940</v>
      </c>
      <c r="B941" s="4">
        <v>1</v>
      </c>
      <c r="C941" s="3">
        <v>2</v>
      </c>
    </row>
    <row r="942" spans="1:5" x14ac:dyDescent="0.25">
      <c r="A942">
        <v>941</v>
      </c>
      <c r="B942" s="4">
        <v>1</v>
      </c>
      <c r="C942" s="3">
        <v>2</v>
      </c>
    </row>
    <row r="943" spans="1:5" x14ac:dyDescent="0.25">
      <c r="A943">
        <v>942</v>
      </c>
      <c r="B943" s="4">
        <v>1</v>
      </c>
    </row>
    <row r="944" spans="1:5" x14ac:dyDescent="0.25">
      <c r="A944">
        <v>943</v>
      </c>
      <c r="B944" s="4">
        <v>1</v>
      </c>
    </row>
    <row r="945" spans="1:5" x14ac:dyDescent="0.25">
      <c r="A945">
        <v>944</v>
      </c>
      <c r="B945" s="4">
        <v>1</v>
      </c>
    </row>
    <row r="946" spans="1:5" x14ac:dyDescent="0.25">
      <c r="A946">
        <v>945</v>
      </c>
      <c r="B946" s="4">
        <v>1</v>
      </c>
    </row>
    <row r="947" spans="1:5" x14ac:dyDescent="0.25">
      <c r="A947">
        <v>946</v>
      </c>
      <c r="B947" s="4">
        <v>1</v>
      </c>
    </row>
    <row r="948" spans="1:5" x14ac:dyDescent="0.25">
      <c r="A948">
        <v>947</v>
      </c>
      <c r="B948" s="4">
        <v>1</v>
      </c>
    </row>
    <row r="949" spans="1:5" x14ac:dyDescent="0.25">
      <c r="A949">
        <v>948</v>
      </c>
      <c r="B949" s="4">
        <v>1</v>
      </c>
      <c r="E949" s="5">
        <v>4</v>
      </c>
    </row>
    <row r="950" spans="1:5" x14ac:dyDescent="0.25">
      <c r="A950">
        <v>949</v>
      </c>
      <c r="D950" s="2">
        <v>3</v>
      </c>
      <c r="E950" s="5">
        <v>4</v>
      </c>
    </row>
    <row r="951" spans="1:5" x14ac:dyDescent="0.25">
      <c r="A951">
        <v>950</v>
      </c>
      <c r="D951" s="2">
        <v>3</v>
      </c>
      <c r="E951" s="5">
        <v>4</v>
      </c>
    </row>
    <row r="952" spans="1:5" x14ac:dyDescent="0.25">
      <c r="A952">
        <v>951</v>
      </c>
      <c r="D952" s="2">
        <v>3</v>
      </c>
      <c r="E952" s="5">
        <v>4</v>
      </c>
    </row>
    <row r="953" spans="1:5" x14ac:dyDescent="0.25">
      <c r="A953">
        <v>952</v>
      </c>
      <c r="D953" s="2">
        <v>3</v>
      </c>
      <c r="E953" s="5">
        <v>4</v>
      </c>
    </row>
    <row r="954" spans="1:5" x14ac:dyDescent="0.25">
      <c r="A954">
        <v>953</v>
      </c>
      <c r="D954" s="2">
        <v>3</v>
      </c>
      <c r="E954" s="5">
        <v>4</v>
      </c>
    </row>
    <row r="955" spans="1:5" x14ac:dyDescent="0.25">
      <c r="A955">
        <v>954</v>
      </c>
      <c r="D955" s="2">
        <v>3</v>
      </c>
      <c r="E955" s="5">
        <v>4</v>
      </c>
    </row>
    <row r="956" spans="1:5" x14ac:dyDescent="0.25">
      <c r="A956">
        <v>955</v>
      </c>
      <c r="D956" s="2">
        <v>3</v>
      </c>
      <c r="E956" s="5">
        <v>4</v>
      </c>
    </row>
    <row r="957" spans="1:5" x14ac:dyDescent="0.25">
      <c r="A957">
        <v>956</v>
      </c>
      <c r="D957" s="2">
        <v>3</v>
      </c>
      <c r="E957" s="5">
        <v>4</v>
      </c>
    </row>
    <row r="958" spans="1:5" x14ac:dyDescent="0.25">
      <c r="A958">
        <v>957</v>
      </c>
      <c r="D958" s="2">
        <v>3</v>
      </c>
      <c r="E958" s="5">
        <v>4</v>
      </c>
    </row>
    <row r="959" spans="1:5" x14ac:dyDescent="0.25">
      <c r="A959">
        <v>958</v>
      </c>
      <c r="C959" s="3">
        <v>2</v>
      </c>
      <c r="D959" s="2">
        <v>3</v>
      </c>
      <c r="E959" s="5">
        <v>4</v>
      </c>
    </row>
    <row r="960" spans="1:5" x14ac:dyDescent="0.25">
      <c r="A960">
        <v>959</v>
      </c>
      <c r="C960" s="3">
        <v>2</v>
      </c>
      <c r="D960" s="2">
        <v>3</v>
      </c>
    </row>
    <row r="961" spans="1:5" x14ac:dyDescent="0.25">
      <c r="A961">
        <v>960</v>
      </c>
      <c r="C961" s="3">
        <v>2</v>
      </c>
      <c r="D961" s="2">
        <v>3</v>
      </c>
    </row>
    <row r="962" spans="1:5" x14ac:dyDescent="0.25">
      <c r="A962">
        <v>961</v>
      </c>
      <c r="C962" s="3">
        <v>2</v>
      </c>
    </row>
    <row r="963" spans="1:5" x14ac:dyDescent="0.25">
      <c r="A963">
        <v>962</v>
      </c>
      <c r="C963" s="3">
        <v>2</v>
      </c>
    </row>
    <row r="964" spans="1:5" x14ac:dyDescent="0.25">
      <c r="A964">
        <v>963</v>
      </c>
      <c r="C964" s="3">
        <v>2</v>
      </c>
    </row>
    <row r="965" spans="1:5" x14ac:dyDescent="0.25">
      <c r="A965">
        <v>964</v>
      </c>
      <c r="C965" s="3">
        <v>2</v>
      </c>
    </row>
    <row r="966" spans="1:5" x14ac:dyDescent="0.25">
      <c r="A966">
        <v>965</v>
      </c>
      <c r="C966" s="3">
        <v>2</v>
      </c>
    </row>
    <row r="967" spans="1:5" x14ac:dyDescent="0.25">
      <c r="A967">
        <v>966</v>
      </c>
      <c r="B967" s="4">
        <v>1</v>
      </c>
      <c r="C967" s="3">
        <v>2</v>
      </c>
    </row>
    <row r="968" spans="1:5" x14ac:dyDescent="0.25">
      <c r="A968">
        <v>967</v>
      </c>
      <c r="B968" s="4">
        <v>1</v>
      </c>
      <c r="C968" s="3">
        <v>2</v>
      </c>
    </row>
    <row r="969" spans="1:5" x14ac:dyDescent="0.25">
      <c r="A969">
        <v>968</v>
      </c>
      <c r="B969" s="4">
        <v>1</v>
      </c>
      <c r="C969" s="3">
        <v>2</v>
      </c>
    </row>
    <row r="970" spans="1:5" x14ac:dyDescent="0.25">
      <c r="A970">
        <v>969</v>
      </c>
      <c r="B970" s="4">
        <v>1</v>
      </c>
    </row>
    <row r="971" spans="1:5" x14ac:dyDescent="0.25">
      <c r="A971">
        <v>970</v>
      </c>
      <c r="B971" s="4">
        <v>1</v>
      </c>
    </row>
    <row r="972" spans="1:5" x14ac:dyDescent="0.25">
      <c r="A972">
        <v>971</v>
      </c>
      <c r="B972" s="4">
        <v>1</v>
      </c>
    </row>
    <row r="973" spans="1:5" x14ac:dyDescent="0.25">
      <c r="A973">
        <v>972</v>
      </c>
      <c r="B973" s="4">
        <v>1</v>
      </c>
    </row>
    <row r="974" spans="1:5" x14ac:dyDescent="0.25">
      <c r="A974">
        <v>973</v>
      </c>
      <c r="B974" s="4">
        <v>1</v>
      </c>
      <c r="D974" s="2">
        <v>3</v>
      </c>
    </row>
    <row r="975" spans="1:5" x14ac:dyDescent="0.25">
      <c r="A975">
        <v>974</v>
      </c>
      <c r="B975" s="4">
        <v>1</v>
      </c>
      <c r="D975" s="2">
        <v>3</v>
      </c>
      <c r="E975" s="5">
        <v>4</v>
      </c>
    </row>
    <row r="976" spans="1:5" x14ac:dyDescent="0.25">
      <c r="A976">
        <v>975</v>
      </c>
      <c r="D976" s="2">
        <v>3</v>
      </c>
      <c r="E976" s="5">
        <v>4</v>
      </c>
    </row>
    <row r="977" spans="1:5" x14ac:dyDescent="0.25">
      <c r="A977">
        <v>976</v>
      </c>
      <c r="D977" s="2">
        <v>3</v>
      </c>
      <c r="E977" s="5">
        <v>4</v>
      </c>
    </row>
    <row r="978" spans="1:5" x14ac:dyDescent="0.25">
      <c r="A978">
        <v>977</v>
      </c>
      <c r="D978" s="2">
        <v>3</v>
      </c>
      <c r="E978" s="5">
        <v>4</v>
      </c>
    </row>
    <row r="979" spans="1:5" x14ac:dyDescent="0.25">
      <c r="A979">
        <v>978</v>
      </c>
      <c r="D979" s="2">
        <v>3</v>
      </c>
      <c r="E979" s="5">
        <v>4</v>
      </c>
    </row>
    <row r="980" spans="1:5" x14ac:dyDescent="0.25">
      <c r="A980">
        <v>979</v>
      </c>
      <c r="D980" s="2">
        <v>3</v>
      </c>
      <c r="E980" s="5">
        <v>4</v>
      </c>
    </row>
    <row r="981" spans="1:5" x14ac:dyDescent="0.25">
      <c r="A981">
        <v>980</v>
      </c>
      <c r="D981" s="2">
        <v>3</v>
      </c>
      <c r="E981" s="5">
        <v>4</v>
      </c>
    </row>
    <row r="982" spans="1:5" x14ac:dyDescent="0.25">
      <c r="A982">
        <v>981</v>
      </c>
      <c r="D982" s="2">
        <v>3</v>
      </c>
      <c r="E982" s="5">
        <v>4</v>
      </c>
    </row>
    <row r="983" spans="1:5" x14ac:dyDescent="0.25">
      <c r="A983">
        <v>982</v>
      </c>
      <c r="D983" s="2">
        <v>3</v>
      </c>
      <c r="E983" s="5">
        <v>4</v>
      </c>
    </row>
    <row r="984" spans="1:5" x14ac:dyDescent="0.25">
      <c r="A984">
        <v>983</v>
      </c>
      <c r="D984" s="2">
        <v>3</v>
      </c>
      <c r="E984" s="5">
        <v>4</v>
      </c>
    </row>
    <row r="985" spans="1:5" x14ac:dyDescent="0.25">
      <c r="A985">
        <v>984</v>
      </c>
      <c r="D985" s="2">
        <v>3</v>
      </c>
      <c r="E985" s="5">
        <v>4</v>
      </c>
    </row>
    <row r="986" spans="1:5" x14ac:dyDescent="0.25">
      <c r="A986">
        <v>985</v>
      </c>
    </row>
    <row r="987" spans="1:5" x14ac:dyDescent="0.25">
      <c r="A987">
        <v>986</v>
      </c>
    </row>
    <row r="988" spans="1:5" x14ac:dyDescent="0.25">
      <c r="A988">
        <v>987</v>
      </c>
    </row>
    <row r="989" spans="1:5" x14ac:dyDescent="0.25">
      <c r="A989">
        <v>988</v>
      </c>
    </row>
    <row r="990" spans="1:5" x14ac:dyDescent="0.25">
      <c r="A990">
        <v>989</v>
      </c>
      <c r="B990" s="4">
        <v>1</v>
      </c>
    </row>
    <row r="991" spans="1:5" x14ac:dyDescent="0.25">
      <c r="A991">
        <v>990</v>
      </c>
      <c r="B991" s="4">
        <v>1</v>
      </c>
    </row>
    <row r="992" spans="1:5" x14ac:dyDescent="0.25">
      <c r="A992">
        <v>991</v>
      </c>
      <c r="B992" s="4">
        <v>1</v>
      </c>
      <c r="C992" s="3">
        <v>2</v>
      </c>
    </row>
    <row r="993" spans="1:5" x14ac:dyDescent="0.25">
      <c r="A993">
        <v>992</v>
      </c>
      <c r="B993" s="4">
        <v>1</v>
      </c>
      <c r="C993" s="3">
        <v>2</v>
      </c>
    </row>
    <row r="994" spans="1:5" x14ac:dyDescent="0.25">
      <c r="A994">
        <v>993</v>
      </c>
      <c r="B994" s="4">
        <v>1</v>
      </c>
      <c r="C994" s="3">
        <v>2</v>
      </c>
    </row>
    <row r="995" spans="1:5" x14ac:dyDescent="0.25">
      <c r="A995">
        <v>994</v>
      </c>
      <c r="B995" s="4">
        <v>1</v>
      </c>
      <c r="C995" s="3">
        <v>2</v>
      </c>
    </row>
    <row r="996" spans="1:5" x14ac:dyDescent="0.25">
      <c r="A996">
        <v>995</v>
      </c>
      <c r="B996" s="4">
        <v>1</v>
      </c>
      <c r="C996" s="3">
        <v>2</v>
      </c>
    </row>
    <row r="997" spans="1:5" x14ac:dyDescent="0.25">
      <c r="A997">
        <v>996</v>
      </c>
      <c r="B997" s="4">
        <v>1</v>
      </c>
      <c r="C997" s="3">
        <v>2</v>
      </c>
    </row>
    <row r="998" spans="1:5" x14ac:dyDescent="0.25">
      <c r="A998">
        <v>997</v>
      </c>
      <c r="B998" s="4">
        <v>1</v>
      </c>
      <c r="C998" s="3">
        <v>2</v>
      </c>
    </row>
    <row r="999" spans="1:5" x14ac:dyDescent="0.25">
      <c r="A999">
        <v>998</v>
      </c>
      <c r="C999" s="3">
        <v>2</v>
      </c>
    </row>
    <row r="1000" spans="1:5" x14ac:dyDescent="0.25">
      <c r="A1000">
        <v>999</v>
      </c>
      <c r="C1000" s="3">
        <v>2</v>
      </c>
    </row>
    <row r="1001" spans="1:5" x14ac:dyDescent="0.25">
      <c r="A1001">
        <v>1000</v>
      </c>
      <c r="C1001" s="3">
        <v>2</v>
      </c>
      <c r="D1001" s="2">
        <v>3</v>
      </c>
    </row>
    <row r="1002" spans="1:5" x14ac:dyDescent="0.25">
      <c r="A1002">
        <v>1001</v>
      </c>
      <c r="D1002" s="2">
        <v>3</v>
      </c>
      <c r="E1002" s="5">
        <v>4</v>
      </c>
    </row>
    <row r="1003" spans="1:5" x14ac:dyDescent="0.25">
      <c r="A1003">
        <v>1002</v>
      </c>
      <c r="D1003" s="2">
        <v>3</v>
      </c>
      <c r="E1003" s="5">
        <v>4</v>
      </c>
    </row>
    <row r="1004" spans="1:5" x14ac:dyDescent="0.25">
      <c r="A1004">
        <v>1003</v>
      </c>
      <c r="D1004" s="2">
        <v>3</v>
      </c>
      <c r="E1004" s="5">
        <v>4</v>
      </c>
    </row>
    <row r="1005" spans="1:5" x14ac:dyDescent="0.25">
      <c r="A1005">
        <v>1004</v>
      </c>
      <c r="D1005" s="2">
        <v>3</v>
      </c>
      <c r="E1005" s="5">
        <v>4</v>
      </c>
    </row>
    <row r="1006" spans="1:5" x14ac:dyDescent="0.25">
      <c r="A1006">
        <v>1005</v>
      </c>
      <c r="D1006" s="2">
        <v>3</v>
      </c>
      <c r="E1006" s="5">
        <v>4</v>
      </c>
    </row>
    <row r="1007" spans="1:5" x14ac:dyDescent="0.25">
      <c r="A1007">
        <v>1006</v>
      </c>
      <c r="D1007" s="2">
        <v>3</v>
      </c>
      <c r="E1007" s="5">
        <v>4</v>
      </c>
    </row>
    <row r="1008" spans="1:5" x14ac:dyDescent="0.25">
      <c r="A1008">
        <v>1007</v>
      </c>
      <c r="D1008" s="2">
        <v>3</v>
      </c>
      <c r="E1008" s="5">
        <v>4</v>
      </c>
    </row>
    <row r="1009" spans="1:5" x14ac:dyDescent="0.25">
      <c r="A1009">
        <v>1008</v>
      </c>
      <c r="D1009" s="2">
        <v>3</v>
      </c>
      <c r="E1009" s="5">
        <v>4</v>
      </c>
    </row>
    <row r="1010" spans="1:5" x14ac:dyDescent="0.25">
      <c r="A1010">
        <v>1009</v>
      </c>
      <c r="D1010" s="2">
        <v>3</v>
      </c>
      <c r="E1010" s="5">
        <v>4</v>
      </c>
    </row>
    <row r="1011" spans="1:5" x14ac:dyDescent="0.25">
      <c r="A1011">
        <v>1010</v>
      </c>
      <c r="D1011" s="2">
        <v>3</v>
      </c>
      <c r="E1011" s="5">
        <v>4</v>
      </c>
    </row>
    <row r="1012" spans="1:5" x14ac:dyDescent="0.25">
      <c r="A1012">
        <v>1011</v>
      </c>
      <c r="B1012" s="4">
        <v>1</v>
      </c>
      <c r="D1012" s="2">
        <v>3</v>
      </c>
      <c r="E1012" s="5">
        <v>4</v>
      </c>
    </row>
    <row r="1013" spans="1:5" x14ac:dyDescent="0.25">
      <c r="A1013">
        <v>1012</v>
      </c>
      <c r="B1013" s="4">
        <v>1</v>
      </c>
    </row>
    <row r="1014" spans="1:5" x14ac:dyDescent="0.25">
      <c r="A1014">
        <v>1013</v>
      </c>
      <c r="B1014" s="4">
        <v>1</v>
      </c>
    </row>
    <row r="1015" spans="1:5" x14ac:dyDescent="0.25">
      <c r="A1015">
        <v>1014</v>
      </c>
      <c r="B1015" s="4">
        <v>1</v>
      </c>
    </row>
    <row r="1016" spans="1:5" x14ac:dyDescent="0.25">
      <c r="A1016">
        <v>1015</v>
      </c>
      <c r="B1016" s="4">
        <v>1</v>
      </c>
    </row>
    <row r="1017" spans="1:5" x14ac:dyDescent="0.25">
      <c r="A1017">
        <v>1016</v>
      </c>
      <c r="B1017" s="4">
        <v>1</v>
      </c>
    </row>
    <row r="1018" spans="1:5" x14ac:dyDescent="0.25">
      <c r="A1018">
        <v>1017</v>
      </c>
      <c r="B1018" s="4">
        <v>1</v>
      </c>
    </row>
    <row r="1019" spans="1:5" x14ac:dyDescent="0.25">
      <c r="A1019">
        <v>1018</v>
      </c>
      <c r="B1019" s="4">
        <v>1</v>
      </c>
      <c r="C1019" s="3">
        <v>2</v>
      </c>
    </row>
    <row r="1020" spans="1:5" x14ac:dyDescent="0.25">
      <c r="A1020">
        <v>1019</v>
      </c>
      <c r="B1020" s="4">
        <v>1</v>
      </c>
      <c r="C1020" s="3">
        <v>2</v>
      </c>
    </row>
    <row r="1021" spans="1:5" x14ac:dyDescent="0.25">
      <c r="A1021">
        <v>1020</v>
      </c>
      <c r="B1021" s="4">
        <v>1</v>
      </c>
      <c r="C1021" s="3">
        <v>2</v>
      </c>
    </row>
    <row r="1022" spans="1:5" x14ac:dyDescent="0.25">
      <c r="A1022">
        <v>1021</v>
      </c>
      <c r="B1022" s="4">
        <v>1</v>
      </c>
      <c r="C1022" s="3">
        <v>2</v>
      </c>
    </row>
    <row r="1023" spans="1:5" x14ac:dyDescent="0.25">
      <c r="A1023">
        <v>1022</v>
      </c>
      <c r="B1023" s="4">
        <v>1</v>
      </c>
      <c r="C1023" s="3">
        <v>2</v>
      </c>
    </row>
    <row r="1024" spans="1:5" x14ac:dyDescent="0.25">
      <c r="A1024">
        <v>1023</v>
      </c>
      <c r="C1024" s="3">
        <v>2</v>
      </c>
    </row>
    <row r="1025" spans="1:5" x14ac:dyDescent="0.25">
      <c r="A1025">
        <v>1024</v>
      </c>
      <c r="C1025" s="3">
        <v>2</v>
      </c>
    </row>
    <row r="1026" spans="1:5" x14ac:dyDescent="0.25">
      <c r="A1026">
        <v>1025</v>
      </c>
      <c r="C1026" s="3">
        <v>2</v>
      </c>
    </row>
    <row r="1027" spans="1:5" x14ac:dyDescent="0.25">
      <c r="A1027">
        <v>1026</v>
      </c>
      <c r="C1027" s="3">
        <v>2</v>
      </c>
      <c r="D1027" s="2">
        <v>3</v>
      </c>
      <c r="E1027" s="5">
        <v>4</v>
      </c>
    </row>
    <row r="1028" spans="1:5" x14ac:dyDescent="0.25">
      <c r="A1028">
        <v>1027</v>
      </c>
      <c r="C1028" s="3">
        <v>2</v>
      </c>
      <c r="D1028" s="2">
        <v>3</v>
      </c>
      <c r="E1028" s="5">
        <v>4</v>
      </c>
    </row>
    <row r="1029" spans="1:5" x14ac:dyDescent="0.25">
      <c r="A1029">
        <v>1028</v>
      </c>
      <c r="D1029" s="2">
        <v>3</v>
      </c>
      <c r="E1029" s="5">
        <v>4</v>
      </c>
    </row>
    <row r="1030" spans="1:5" x14ac:dyDescent="0.25">
      <c r="A1030">
        <v>1029</v>
      </c>
      <c r="D1030" s="2">
        <v>3</v>
      </c>
      <c r="E1030" s="5">
        <v>4</v>
      </c>
    </row>
    <row r="1031" spans="1:5" x14ac:dyDescent="0.25">
      <c r="A1031">
        <v>1030</v>
      </c>
      <c r="D1031" s="2">
        <v>3</v>
      </c>
      <c r="E1031" s="5">
        <v>4</v>
      </c>
    </row>
    <row r="1032" spans="1:5" x14ac:dyDescent="0.25">
      <c r="A1032">
        <v>1031</v>
      </c>
      <c r="D1032" s="2">
        <v>3</v>
      </c>
      <c r="E1032" s="5">
        <v>4</v>
      </c>
    </row>
    <row r="1033" spans="1:5" x14ac:dyDescent="0.25">
      <c r="A1033">
        <v>1032</v>
      </c>
      <c r="D1033" s="2">
        <v>3</v>
      </c>
      <c r="E1033" s="5">
        <v>4</v>
      </c>
    </row>
    <row r="1034" spans="1:5" x14ac:dyDescent="0.25">
      <c r="A1034">
        <v>1033</v>
      </c>
      <c r="D1034" s="2">
        <v>3</v>
      </c>
      <c r="E1034" s="5">
        <v>4</v>
      </c>
    </row>
    <row r="1035" spans="1:5" x14ac:dyDescent="0.25">
      <c r="A1035">
        <v>1034</v>
      </c>
      <c r="D1035" s="2">
        <v>3</v>
      </c>
      <c r="E1035" s="5">
        <v>4</v>
      </c>
    </row>
    <row r="1036" spans="1:5" x14ac:dyDescent="0.25">
      <c r="A1036">
        <v>1035</v>
      </c>
      <c r="D1036" s="2">
        <v>3</v>
      </c>
      <c r="E1036" s="5">
        <v>4</v>
      </c>
    </row>
    <row r="1037" spans="1:5" x14ac:dyDescent="0.25">
      <c r="A1037">
        <v>1036</v>
      </c>
      <c r="D1037" s="2">
        <v>3</v>
      </c>
      <c r="E1037" s="5">
        <v>4</v>
      </c>
    </row>
    <row r="1038" spans="1:5" x14ac:dyDescent="0.25">
      <c r="A1038">
        <v>1037</v>
      </c>
      <c r="B1038" s="4">
        <v>1</v>
      </c>
      <c r="D1038" s="2">
        <v>3</v>
      </c>
      <c r="E1038" s="5">
        <v>4</v>
      </c>
    </row>
    <row r="1039" spans="1:5" x14ac:dyDescent="0.25">
      <c r="A1039">
        <v>1038</v>
      </c>
      <c r="B1039" s="4">
        <v>1</v>
      </c>
      <c r="D1039" s="2">
        <v>3</v>
      </c>
      <c r="E1039" s="5">
        <v>4</v>
      </c>
    </row>
    <row r="1040" spans="1:5" x14ac:dyDescent="0.25">
      <c r="A1040">
        <v>1039</v>
      </c>
      <c r="B1040" s="4">
        <v>1</v>
      </c>
    </row>
    <row r="1041" spans="1:5" x14ac:dyDescent="0.25">
      <c r="A1041">
        <v>1040</v>
      </c>
      <c r="B1041" s="4">
        <v>1</v>
      </c>
    </row>
    <row r="1042" spans="1:5" x14ac:dyDescent="0.25">
      <c r="A1042">
        <v>1041</v>
      </c>
      <c r="B1042" s="4">
        <v>1</v>
      </c>
    </row>
    <row r="1043" spans="1:5" x14ac:dyDescent="0.25">
      <c r="A1043">
        <v>1042</v>
      </c>
      <c r="B1043" s="4">
        <v>1</v>
      </c>
    </row>
    <row r="1044" spans="1:5" x14ac:dyDescent="0.25">
      <c r="A1044">
        <v>1043</v>
      </c>
      <c r="B1044" s="4">
        <v>1</v>
      </c>
    </row>
    <row r="1045" spans="1:5" x14ac:dyDescent="0.25">
      <c r="A1045">
        <v>1044</v>
      </c>
      <c r="B1045" s="4">
        <v>1</v>
      </c>
    </row>
    <row r="1046" spans="1:5" x14ac:dyDescent="0.25">
      <c r="A1046">
        <v>1045</v>
      </c>
      <c r="B1046" s="4">
        <v>1</v>
      </c>
      <c r="C1046" s="3">
        <v>2</v>
      </c>
    </row>
    <row r="1047" spans="1:5" x14ac:dyDescent="0.25">
      <c r="A1047">
        <v>1046</v>
      </c>
      <c r="B1047" s="4">
        <v>1</v>
      </c>
      <c r="C1047" s="3">
        <v>2</v>
      </c>
    </row>
    <row r="1048" spans="1:5" x14ac:dyDescent="0.25">
      <c r="A1048">
        <v>1047</v>
      </c>
      <c r="B1048" s="4">
        <v>1</v>
      </c>
      <c r="C1048" s="3">
        <v>2</v>
      </c>
    </row>
    <row r="1049" spans="1:5" x14ac:dyDescent="0.25">
      <c r="A1049">
        <v>1048</v>
      </c>
      <c r="C1049" s="3">
        <v>2</v>
      </c>
    </row>
    <row r="1050" spans="1:5" x14ac:dyDescent="0.25">
      <c r="A1050">
        <v>1049</v>
      </c>
      <c r="C1050" s="3">
        <v>2</v>
      </c>
    </row>
    <row r="1051" spans="1:5" x14ac:dyDescent="0.25">
      <c r="A1051">
        <v>1050</v>
      </c>
      <c r="C1051" s="3">
        <v>2</v>
      </c>
    </row>
    <row r="1052" spans="1:5" x14ac:dyDescent="0.25">
      <c r="A1052">
        <v>1051</v>
      </c>
      <c r="C1052" s="3">
        <v>2</v>
      </c>
      <c r="D1052" s="2">
        <v>3</v>
      </c>
    </row>
    <row r="1053" spans="1:5" x14ac:dyDescent="0.25">
      <c r="A1053">
        <v>1052</v>
      </c>
      <c r="C1053" s="3">
        <v>2</v>
      </c>
      <c r="D1053" s="2">
        <v>3</v>
      </c>
    </row>
    <row r="1054" spans="1:5" x14ac:dyDescent="0.25">
      <c r="A1054">
        <v>1053</v>
      </c>
      <c r="C1054" s="3">
        <v>2</v>
      </c>
      <c r="D1054" s="2">
        <v>3</v>
      </c>
      <c r="E1054" s="5">
        <v>4</v>
      </c>
    </row>
    <row r="1055" spans="1:5" x14ac:dyDescent="0.25">
      <c r="A1055">
        <v>1054</v>
      </c>
      <c r="D1055" s="2">
        <v>3</v>
      </c>
      <c r="E1055" s="5">
        <v>4</v>
      </c>
    </row>
    <row r="1056" spans="1:5" x14ac:dyDescent="0.25">
      <c r="A1056">
        <v>1055</v>
      </c>
      <c r="D1056" s="2">
        <v>3</v>
      </c>
      <c r="E1056" s="5">
        <v>4</v>
      </c>
    </row>
    <row r="1057" spans="1:5" x14ac:dyDescent="0.25">
      <c r="A1057">
        <v>1056</v>
      </c>
      <c r="D1057" s="2">
        <v>3</v>
      </c>
      <c r="E1057" s="5">
        <v>4</v>
      </c>
    </row>
    <row r="1058" spans="1:5" x14ac:dyDescent="0.25">
      <c r="A1058">
        <v>1057</v>
      </c>
      <c r="D1058" s="2">
        <v>3</v>
      </c>
      <c r="E1058" s="5">
        <v>4</v>
      </c>
    </row>
    <row r="1059" spans="1:5" x14ac:dyDescent="0.25">
      <c r="A1059">
        <v>1058</v>
      </c>
      <c r="D1059" s="2">
        <v>3</v>
      </c>
      <c r="E1059" s="5">
        <v>4</v>
      </c>
    </row>
    <row r="1060" spans="1:5" x14ac:dyDescent="0.25">
      <c r="A1060">
        <v>1059</v>
      </c>
      <c r="D1060" s="2">
        <v>3</v>
      </c>
      <c r="E1060" s="5">
        <v>4</v>
      </c>
    </row>
    <row r="1061" spans="1:5" x14ac:dyDescent="0.25">
      <c r="A1061">
        <v>1060</v>
      </c>
      <c r="D1061" s="2">
        <v>3</v>
      </c>
      <c r="E1061" s="5">
        <v>4</v>
      </c>
    </row>
    <row r="1062" spans="1:5" x14ac:dyDescent="0.25">
      <c r="A1062">
        <v>1061</v>
      </c>
      <c r="B1062" s="4">
        <v>1</v>
      </c>
      <c r="D1062" s="2">
        <v>3</v>
      </c>
      <c r="E1062" s="5">
        <v>4</v>
      </c>
    </row>
    <row r="1063" spans="1:5" x14ac:dyDescent="0.25">
      <c r="A1063">
        <v>1062</v>
      </c>
      <c r="B1063" s="4">
        <v>1</v>
      </c>
      <c r="D1063" s="2">
        <v>3</v>
      </c>
      <c r="E1063" s="5">
        <v>4</v>
      </c>
    </row>
    <row r="1064" spans="1:5" x14ac:dyDescent="0.25">
      <c r="A1064">
        <v>1063</v>
      </c>
      <c r="B1064" s="4">
        <v>1</v>
      </c>
      <c r="E1064" s="5">
        <v>4</v>
      </c>
    </row>
    <row r="1065" spans="1:5" x14ac:dyDescent="0.25">
      <c r="A1065">
        <v>1064</v>
      </c>
      <c r="B1065" s="4">
        <v>1</v>
      </c>
      <c r="E1065" s="5">
        <v>4</v>
      </c>
    </row>
    <row r="1066" spans="1:5" x14ac:dyDescent="0.25">
      <c r="A1066">
        <v>1065</v>
      </c>
      <c r="B1066" s="4">
        <v>1</v>
      </c>
      <c r="E1066" s="5">
        <v>4</v>
      </c>
    </row>
    <row r="1067" spans="1:5" x14ac:dyDescent="0.25">
      <c r="A1067">
        <v>1066</v>
      </c>
      <c r="B1067" s="4">
        <v>1</v>
      </c>
    </row>
    <row r="1068" spans="1:5" x14ac:dyDescent="0.25">
      <c r="A1068">
        <v>1067</v>
      </c>
      <c r="B1068" s="4">
        <v>1</v>
      </c>
    </row>
    <row r="1069" spans="1:5" x14ac:dyDescent="0.25">
      <c r="A1069">
        <v>1068</v>
      </c>
      <c r="B1069" s="4">
        <v>1</v>
      </c>
      <c r="C1069" s="3">
        <v>2</v>
      </c>
    </row>
    <row r="1070" spans="1:5" x14ac:dyDescent="0.25">
      <c r="A1070">
        <v>1069</v>
      </c>
      <c r="B1070" s="4">
        <v>1</v>
      </c>
      <c r="C1070" s="3">
        <v>2</v>
      </c>
    </row>
    <row r="1071" spans="1:5" x14ac:dyDescent="0.25">
      <c r="A1071">
        <v>1070</v>
      </c>
      <c r="B1071" s="4">
        <v>1</v>
      </c>
      <c r="C1071" s="3">
        <v>2</v>
      </c>
    </row>
    <row r="1072" spans="1:5" x14ac:dyDescent="0.25">
      <c r="A1072">
        <v>1071</v>
      </c>
      <c r="B1072" s="4">
        <v>1</v>
      </c>
      <c r="C1072" s="3">
        <v>2</v>
      </c>
    </row>
    <row r="1073" spans="1:5" x14ac:dyDescent="0.25">
      <c r="A1073">
        <v>1072</v>
      </c>
      <c r="B1073" s="4">
        <v>1</v>
      </c>
      <c r="C1073" s="3">
        <v>2</v>
      </c>
    </row>
    <row r="1074" spans="1:5" x14ac:dyDescent="0.25">
      <c r="A1074">
        <v>1073</v>
      </c>
      <c r="C1074" s="3">
        <v>2</v>
      </c>
    </row>
    <row r="1075" spans="1:5" x14ac:dyDescent="0.25">
      <c r="A1075">
        <v>1074</v>
      </c>
      <c r="C1075" s="3">
        <v>2</v>
      </c>
    </row>
    <row r="1076" spans="1:5" x14ac:dyDescent="0.25">
      <c r="A1076">
        <v>1075</v>
      </c>
      <c r="C1076" s="3">
        <v>2</v>
      </c>
    </row>
    <row r="1077" spans="1:5" x14ac:dyDescent="0.25">
      <c r="A1077">
        <v>1076</v>
      </c>
      <c r="C1077" s="3">
        <v>2</v>
      </c>
      <c r="D1077" s="2">
        <v>3</v>
      </c>
    </row>
    <row r="1078" spans="1:5" x14ac:dyDescent="0.25">
      <c r="A1078">
        <v>1077</v>
      </c>
      <c r="C1078" s="3">
        <v>2</v>
      </c>
      <c r="D1078" s="2">
        <v>3</v>
      </c>
    </row>
    <row r="1079" spans="1:5" x14ac:dyDescent="0.25">
      <c r="A1079">
        <v>1078</v>
      </c>
      <c r="C1079" s="3">
        <v>2</v>
      </c>
      <c r="D1079" s="2">
        <v>3</v>
      </c>
    </row>
    <row r="1080" spans="1:5" x14ac:dyDescent="0.25">
      <c r="A1080">
        <v>1079</v>
      </c>
      <c r="C1080" s="3">
        <v>2</v>
      </c>
      <c r="D1080" s="2">
        <v>3</v>
      </c>
      <c r="E1080" s="5">
        <v>4</v>
      </c>
    </row>
    <row r="1081" spans="1:5" x14ac:dyDescent="0.25">
      <c r="A1081">
        <v>1080</v>
      </c>
      <c r="D1081" s="2">
        <v>3</v>
      </c>
      <c r="E1081" s="5">
        <v>4</v>
      </c>
    </row>
    <row r="1082" spans="1:5" x14ac:dyDescent="0.25">
      <c r="A1082">
        <v>1081</v>
      </c>
      <c r="D1082" s="2">
        <v>3</v>
      </c>
      <c r="E1082" s="5">
        <v>4</v>
      </c>
    </row>
    <row r="1083" spans="1:5" x14ac:dyDescent="0.25">
      <c r="A1083">
        <v>1082</v>
      </c>
      <c r="D1083" s="2">
        <v>3</v>
      </c>
      <c r="E1083" s="5">
        <v>4</v>
      </c>
    </row>
    <row r="1084" spans="1:5" x14ac:dyDescent="0.25">
      <c r="A1084">
        <v>1083</v>
      </c>
      <c r="D1084" s="2">
        <v>3</v>
      </c>
      <c r="E1084" s="5">
        <v>4</v>
      </c>
    </row>
    <row r="1085" spans="1:5" x14ac:dyDescent="0.25">
      <c r="A1085">
        <v>1084</v>
      </c>
      <c r="D1085" s="2">
        <v>3</v>
      </c>
      <c r="E1085" s="5">
        <v>4</v>
      </c>
    </row>
    <row r="1086" spans="1:5" x14ac:dyDescent="0.25">
      <c r="A1086">
        <v>1085</v>
      </c>
      <c r="B1086" s="4">
        <v>1</v>
      </c>
      <c r="D1086" s="2">
        <v>3</v>
      </c>
      <c r="E1086" s="5">
        <v>4</v>
      </c>
    </row>
    <row r="1087" spans="1:5" x14ac:dyDescent="0.25">
      <c r="A1087">
        <v>1086</v>
      </c>
      <c r="B1087" s="4">
        <v>1</v>
      </c>
      <c r="D1087" s="2">
        <v>3</v>
      </c>
      <c r="E1087" s="5">
        <v>4</v>
      </c>
    </row>
    <row r="1088" spans="1:5" x14ac:dyDescent="0.25">
      <c r="A1088">
        <v>1087</v>
      </c>
      <c r="B1088" s="4">
        <v>1</v>
      </c>
      <c r="D1088" s="2">
        <v>3</v>
      </c>
      <c r="E1088" s="5">
        <v>4</v>
      </c>
    </row>
    <row r="1089" spans="1:5" x14ac:dyDescent="0.25">
      <c r="A1089">
        <v>1088</v>
      </c>
      <c r="B1089" s="4">
        <v>1</v>
      </c>
      <c r="D1089" s="2">
        <v>3</v>
      </c>
      <c r="E1089" s="5">
        <v>4</v>
      </c>
    </row>
    <row r="1090" spans="1:5" x14ac:dyDescent="0.25">
      <c r="A1090">
        <v>1089</v>
      </c>
      <c r="B1090" s="4">
        <v>1</v>
      </c>
      <c r="E1090" s="5">
        <v>4</v>
      </c>
    </row>
    <row r="1091" spans="1:5" x14ac:dyDescent="0.25">
      <c r="A1091">
        <v>1090</v>
      </c>
      <c r="B1091" s="4">
        <v>1</v>
      </c>
      <c r="E1091" s="5">
        <v>4</v>
      </c>
    </row>
    <row r="1092" spans="1:5" x14ac:dyDescent="0.25">
      <c r="A1092">
        <v>1091</v>
      </c>
      <c r="B1092" s="4">
        <v>1</v>
      </c>
      <c r="E1092" s="5">
        <v>4</v>
      </c>
    </row>
    <row r="1093" spans="1:5" x14ac:dyDescent="0.25">
      <c r="A1093">
        <v>1092</v>
      </c>
      <c r="B1093" s="4">
        <v>1</v>
      </c>
      <c r="E1093" s="5">
        <v>4</v>
      </c>
    </row>
    <row r="1094" spans="1:5" x14ac:dyDescent="0.25">
      <c r="A1094">
        <v>1093</v>
      </c>
      <c r="B1094" s="4">
        <v>1</v>
      </c>
      <c r="E1094" s="5">
        <v>4</v>
      </c>
    </row>
    <row r="1095" spans="1:5" x14ac:dyDescent="0.25">
      <c r="A1095">
        <v>1094</v>
      </c>
      <c r="B1095" s="4">
        <v>1</v>
      </c>
      <c r="E1095" s="5">
        <v>4</v>
      </c>
    </row>
    <row r="1096" spans="1:5" x14ac:dyDescent="0.25">
      <c r="A1096">
        <v>1095</v>
      </c>
      <c r="B1096" s="4">
        <v>1</v>
      </c>
    </row>
    <row r="1097" spans="1:5" x14ac:dyDescent="0.25">
      <c r="A1097">
        <v>1096</v>
      </c>
      <c r="B1097" s="4">
        <v>1</v>
      </c>
      <c r="C1097" s="3">
        <v>2</v>
      </c>
    </row>
    <row r="1098" spans="1:5" x14ac:dyDescent="0.25">
      <c r="A1098">
        <v>1097</v>
      </c>
      <c r="B1098" s="4">
        <v>1</v>
      </c>
      <c r="C1098" s="3">
        <v>2</v>
      </c>
    </row>
    <row r="1099" spans="1:5" x14ac:dyDescent="0.25">
      <c r="A1099">
        <v>1098</v>
      </c>
      <c r="B1099" s="4">
        <v>1</v>
      </c>
      <c r="C1099" s="3">
        <v>2</v>
      </c>
    </row>
    <row r="1100" spans="1:5" x14ac:dyDescent="0.25">
      <c r="A1100">
        <v>1099</v>
      </c>
      <c r="B1100" s="4">
        <v>1</v>
      </c>
      <c r="C1100" s="3">
        <v>2</v>
      </c>
    </row>
    <row r="1101" spans="1:5" x14ac:dyDescent="0.25">
      <c r="A1101">
        <v>1100</v>
      </c>
      <c r="B1101" s="4">
        <v>1</v>
      </c>
      <c r="C1101" s="3">
        <v>2</v>
      </c>
    </row>
    <row r="1102" spans="1:5" x14ac:dyDescent="0.25">
      <c r="A1102">
        <v>1101</v>
      </c>
      <c r="C1102" s="3">
        <v>2</v>
      </c>
    </row>
    <row r="1103" spans="1:5" x14ac:dyDescent="0.25">
      <c r="A1103">
        <v>1102</v>
      </c>
      <c r="C1103" s="3">
        <v>2</v>
      </c>
    </row>
    <row r="1104" spans="1:5" x14ac:dyDescent="0.25">
      <c r="A1104">
        <v>1103</v>
      </c>
      <c r="C1104" s="3">
        <v>2</v>
      </c>
      <c r="D1104" s="2">
        <v>3</v>
      </c>
    </row>
    <row r="1105" spans="1:6" x14ac:dyDescent="0.25">
      <c r="A1105">
        <v>1104</v>
      </c>
      <c r="C1105" s="3">
        <v>2</v>
      </c>
      <c r="D1105" s="2">
        <v>3</v>
      </c>
    </row>
    <row r="1106" spans="1:6" x14ac:dyDescent="0.25">
      <c r="A1106">
        <v>1105</v>
      </c>
      <c r="C1106" s="3">
        <v>2</v>
      </c>
      <c r="D1106" s="2">
        <v>3</v>
      </c>
    </row>
    <row r="1107" spans="1:6" x14ac:dyDescent="0.25">
      <c r="A1107">
        <v>1106</v>
      </c>
      <c r="C1107" s="3">
        <v>2</v>
      </c>
      <c r="D1107" s="2">
        <v>3</v>
      </c>
    </row>
    <row r="1108" spans="1:6" x14ac:dyDescent="0.25">
      <c r="A1108">
        <v>1107</v>
      </c>
      <c r="C1108" s="3">
        <v>2</v>
      </c>
      <c r="D1108" s="2">
        <v>3</v>
      </c>
    </row>
    <row r="1109" spans="1:6" x14ac:dyDescent="0.25">
      <c r="A1109">
        <v>1108</v>
      </c>
      <c r="C1109" s="3">
        <v>2</v>
      </c>
      <c r="D1109" s="2">
        <v>3</v>
      </c>
    </row>
    <row r="1110" spans="1:6" x14ac:dyDescent="0.25">
      <c r="A1110">
        <v>1109</v>
      </c>
      <c r="C1110" s="3">
        <v>2</v>
      </c>
      <c r="D1110" s="2">
        <v>3</v>
      </c>
    </row>
    <row r="1111" spans="1:6" x14ac:dyDescent="0.25">
      <c r="A1111">
        <v>1110</v>
      </c>
      <c r="C1111" s="3">
        <v>2</v>
      </c>
      <c r="D1111" s="2">
        <v>3</v>
      </c>
      <c r="E1111" s="5">
        <v>4</v>
      </c>
    </row>
    <row r="1112" spans="1:6" x14ac:dyDescent="0.25">
      <c r="A1112">
        <v>1111</v>
      </c>
      <c r="C1112" s="3">
        <v>2</v>
      </c>
      <c r="D1112" s="2">
        <v>3</v>
      </c>
      <c r="E1112" s="5">
        <v>4</v>
      </c>
    </row>
    <row r="1113" spans="1:6" x14ac:dyDescent="0.25">
      <c r="A1113">
        <v>1112</v>
      </c>
      <c r="B1113" s="4">
        <v>1</v>
      </c>
      <c r="D1113" s="2">
        <v>3</v>
      </c>
      <c r="E1113" s="5">
        <v>4</v>
      </c>
    </row>
    <row r="1114" spans="1:6" x14ac:dyDescent="0.25">
      <c r="A1114">
        <v>1113</v>
      </c>
      <c r="B1114" s="4">
        <v>1</v>
      </c>
      <c r="D1114" s="2">
        <v>3</v>
      </c>
      <c r="E1114" s="5">
        <v>4</v>
      </c>
      <c r="F1114" t="s">
        <v>22</v>
      </c>
    </row>
    <row r="1115" spans="1:6" x14ac:dyDescent="0.25">
      <c r="A1115">
        <v>1114</v>
      </c>
    </row>
    <row r="1116" spans="1:6" x14ac:dyDescent="0.25">
      <c r="A1116">
        <v>1115</v>
      </c>
      <c r="F1116" t="s">
        <v>22</v>
      </c>
    </row>
    <row r="1117" spans="1:6" x14ac:dyDescent="0.25">
      <c r="A1117">
        <v>1116</v>
      </c>
      <c r="D1117" s="2">
        <v>3</v>
      </c>
    </row>
    <row r="1118" spans="1:6" x14ac:dyDescent="0.25">
      <c r="A1118">
        <v>1117</v>
      </c>
      <c r="D1118" s="2">
        <v>3</v>
      </c>
    </row>
    <row r="1119" spans="1:6" x14ac:dyDescent="0.25">
      <c r="A1119">
        <v>1118</v>
      </c>
      <c r="C1119" s="3">
        <v>2</v>
      </c>
      <c r="D1119" s="2">
        <v>3</v>
      </c>
    </row>
    <row r="1120" spans="1:6" x14ac:dyDescent="0.25">
      <c r="A1120">
        <v>1119</v>
      </c>
      <c r="C1120" s="3">
        <v>2</v>
      </c>
      <c r="D1120" s="2">
        <v>3</v>
      </c>
    </row>
    <row r="1121" spans="1:5" x14ac:dyDescent="0.25">
      <c r="A1121">
        <v>1120</v>
      </c>
      <c r="C1121" s="3">
        <v>2</v>
      </c>
      <c r="D1121" s="2">
        <v>3</v>
      </c>
    </row>
    <row r="1122" spans="1:5" x14ac:dyDescent="0.25">
      <c r="A1122">
        <v>1121</v>
      </c>
      <c r="C1122" s="3">
        <v>2</v>
      </c>
      <c r="D1122" s="2">
        <v>3</v>
      </c>
    </row>
    <row r="1123" spans="1:5" x14ac:dyDescent="0.25">
      <c r="A1123">
        <v>1122</v>
      </c>
      <c r="C1123" s="3">
        <v>2</v>
      </c>
      <c r="D1123" s="2">
        <v>3</v>
      </c>
    </row>
    <row r="1124" spans="1:5" x14ac:dyDescent="0.25">
      <c r="A1124">
        <v>1123</v>
      </c>
      <c r="C1124" s="3">
        <v>2</v>
      </c>
      <c r="D1124" s="2">
        <v>3</v>
      </c>
    </row>
    <row r="1125" spans="1:5" x14ac:dyDescent="0.25">
      <c r="A1125">
        <v>1124</v>
      </c>
      <c r="C1125" s="3">
        <v>2</v>
      </c>
      <c r="D1125" s="2">
        <v>3</v>
      </c>
    </row>
    <row r="1126" spans="1:5" x14ac:dyDescent="0.25">
      <c r="A1126">
        <v>1125</v>
      </c>
      <c r="C1126" s="3">
        <v>2</v>
      </c>
      <c r="D1126" s="2">
        <v>3</v>
      </c>
    </row>
    <row r="1127" spans="1:5" x14ac:dyDescent="0.25">
      <c r="A1127">
        <v>1126</v>
      </c>
      <c r="C1127" s="3">
        <v>2</v>
      </c>
      <c r="D1127" s="2">
        <v>3</v>
      </c>
    </row>
    <row r="1128" spans="1:5" x14ac:dyDescent="0.25">
      <c r="A1128">
        <v>1127</v>
      </c>
      <c r="C1128" s="3">
        <v>2</v>
      </c>
      <c r="D1128" s="2">
        <v>3</v>
      </c>
    </row>
    <row r="1129" spans="1:5" x14ac:dyDescent="0.25">
      <c r="A1129">
        <v>1128</v>
      </c>
      <c r="C1129" s="3">
        <v>2</v>
      </c>
      <c r="D1129" s="2">
        <v>3</v>
      </c>
    </row>
    <row r="1130" spans="1:5" x14ac:dyDescent="0.25">
      <c r="A1130">
        <v>1129</v>
      </c>
      <c r="C1130" s="3">
        <v>2</v>
      </c>
      <c r="D1130" s="2">
        <v>3</v>
      </c>
    </row>
    <row r="1131" spans="1:5" x14ac:dyDescent="0.25">
      <c r="A1131">
        <v>1130</v>
      </c>
      <c r="C1131" s="3">
        <v>2</v>
      </c>
    </row>
    <row r="1132" spans="1:5" x14ac:dyDescent="0.25">
      <c r="A1132">
        <v>1131</v>
      </c>
      <c r="C1132" s="3">
        <v>2</v>
      </c>
    </row>
    <row r="1133" spans="1:5" x14ac:dyDescent="0.25">
      <c r="A1133">
        <v>1132</v>
      </c>
      <c r="C1133" s="3">
        <v>2</v>
      </c>
    </row>
    <row r="1134" spans="1:5" x14ac:dyDescent="0.25">
      <c r="A1134">
        <v>1133</v>
      </c>
      <c r="B1134" s="4">
        <v>1</v>
      </c>
    </row>
    <row r="1135" spans="1:5" x14ac:dyDescent="0.25">
      <c r="A1135">
        <v>1134</v>
      </c>
      <c r="B1135" s="4">
        <v>1</v>
      </c>
    </row>
    <row r="1136" spans="1:5" x14ac:dyDescent="0.25">
      <c r="A1136">
        <v>1135</v>
      </c>
      <c r="B1136" s="4">
        <v>1</v>
      </c>
      <c r="E1136" s="5">
        <v>4</v>
      </c>
    </row>
    <row r="1137" spans="1:5" x14ac:dyDescent="0.25">
      <c r="A1137">
        <v>1136</v>
      </c>
      <c r="B1137" s="4">
        <v>1</v>
      </c>
      <c r="E1137" s="5">
        <v>4</v>
      </c>
    </row>
    <row r="1138" spans="1:5" x14ac:dyDescent="0.25">
      <c r="A1138">
        <v>1137</v>
      </c>
      <c r="B1138" s="4">
        <v>1</v>
      </c>
      <c r="E1138" s="5">
        <v>4</v>
      </c>
    </row>
    <row r="1139" spans="1:5" x14ac:dyDescent="0.25">
      <c r="A1139">
        <v>1138</v>
      </c>
      <c r="B1139" s="4">
        <v>1</v>
      </c>
      <c r="E1139" s="5">
        <v>4</v>
      </c>
    </row>
    <row r="1140" spans="1:5" x14ac:dyDescent="0.25">
      <c r="A1140">
        <v>1139</v>
      </c>
      <c r="B1140" s="4">
        <v>1</v>
      </c>
      <c r="E1140" s="5">
        <v>4</v>
      </c>
    </row>
    <row r="1141" spans="1:5" x14ac:dyDescent="0.25">
      <c r="A1141">
        <v>1140</v>
      </c>
      <c r="B1141" s="4">
        <v>1</v>
      </c>
      <c r="E1141" s="5">
        <v>4</v>
      </c>
    </row>
    <row r="1142" spans="1:5" x14ac:dyDescent="0.25">
      <c r="A1142">
        <v>1141</v>
      </c>
      <c r="B1142" s="4">
        <v>1</v>
      </c>
      <c r="E1142" s="5">
        <v>4</v>
      </c>
    </row>
    <row r="1143" spans="1:5" x14ac:dyDescent="0.25">
      <c r="A1143">
        <v>1142</v>
      </c>
      <c r="B1143" s="4">
        <v>1</v>
      </c>
      <c r="E1143" s="5">
        <v>4</v>
      </c>
    </row>
    <row r="1144" spans="1:5" x14ac:dyDescent="0.25">
      <c r="A1144">
        <v>1143</v>
      </c>
      <c r="B1144" s="4">
        <v>1</v>
      </c>
      <c r="E1144" s="5">
        <v>4</v>
      </c>
    </row>
    <row r="1145" spans="1:5" x14ac:dyDescent="0.25">
      <c r="A1145">
        <v>1144</v>
      </c>
      <c r="B1145" s="4">
        <v>1</v>
      </c>
      <c r="E1145" s="5">
        <v>4</v>
      </c>
    </row>
    <row r="1146" spans="1:5" x14ac:dyDescent="0.25">
      <c r="A1146">
        <v>1145</v>
      </c>
      <c r="E1146" s="5">
        <v>4</v>
      </c>
    </row>
    <row r="1147" spans="1:5" x14ac:dyDescent="0.25">
      <c r="A1147">
        <v>1146</v>
      </c>
      <c r="D1147" s="2">
        <v>3</v>
      </c>
      <c r="E1147" s="5">
        <v>4</v>
      </c>
    </row>
    <row r="1148" spans="1:5" x14ac:dyDescent="0.25">
      <c r="A1148">
        <v>1147</v>
      </c>
      <c r="D1148" s="2">
        <v>3</v>
      </c>
      <c r="E1148" s="5">
        <v>4</v>
      </c>
    </row>
    <row r="1149" spans="1:5" x14ac:dyDescent="0.25">
      <c r="A1149">
        <v>1148</v>
      </c>
      <c r="D1149" s="2">
        <v>3</v>
      </c>
    </row>
    <row r="1150" spans="1:5" x14ac:dyDescent="0.25">
      <c r="A1150">
        <v>1149</v>
      </c>
      <c r="C1150" s="3">
        <v>2</v>
      </c>
      <c r="D1150" s="2">
        <v>3</v>
      </c>
    </row>
    <row r="1151" spans="1:5" x14ac:dyDescent="0.25">
      <c r="A1151">
        <v>1150</v>
      </c>
      <c r="C1151" s="3">
        <v>2</v>
      </c>
      <c r="D1151" s="2">
        <v>3</v>
      </c>
    </row>
    <row r="1152" spans="1:5" x14ac:dyDescent="0.25">
      <c r="A1152">
        <v>1151</v>
      </c>
      <c r="C1152" s="3">
        <v>2</v>
      </c>
      <c r="D1152" s="2">
        <v>3</v>
      </c>
    </row>
    <row r="1153" spans="1:5" x14ac:dyDescent="0.25">
      <c r="A1153">
        <v>1152</v>
      </c>
      <c r="C1153" s="3">
        <v>2</v>
      </c>
      <c r="D1153" s="2">
        <v>3</v>
      </c>
    </row>
    <row r="1154" spans="1:5" x14ac:dyDescent="0.25">
      <c r="A1154">
        <v>1153</v>
      </c>
      <c r="C1154" s="3">
        <v>2</v>
      </c>
      <c r="D1154" s="2">
        <v>3</v>
      </c>
    </row>
    <row r="1155" spans="1:5" x14ac:dyDescent="0.25">
      <c r="A1155">
        <v>1154</v>
      </c>
      <c r="C1155" s="3">
        <v>2</v>
      </c>
      <c r="D1155" s="2">
        <v>3</v>
      </c>
    </row>
    <row r="1156" spans="1:5" x14ac:dyDescent="0.25">
      <c r="A1156">
        <v>1155</v>
      </c>
      <c r="C1156" s="3">
        <v>2</v>
      </c>
      <c r="D1156" s="2">
        <v>3</v>
      </c>
    </row>
    <row r="1157" spans="1:5" x14ac:dyDescent="0.25">
      <c r="A1157">
        <v>1156</v>
      </c>
      <c r="C1157" s="3">
        <v>2</v>
      </c>
    </row>
    <row r="1158" spans="1:5" x14ac:dyDescent="0.25">
      <c r="A1158">
        <v>1157</v>
      </c>
      <c r="C1158" s="3">
        <v>2</v>
      </c>
    </row>
    <row r="1159" spans="1:5" x14ac:dyDescent="0.25">
      <c r="A1159">
        <v>1158</v>
      </c>
      <c r="C1159" s="3">
        <v>2</v>
      </c>
    </row>
    <row r="1160" spans="1:5" x14ac:dyDescent="0.25">
      <c r="A1160">
        <v>1159</v>
      </c>
      <c r="B1160" s="4">
        <v>1</v>
      </c>
    </row>
    <row r="1161" spans="1:5" x14ac:dyDescent="0.25">
      <c r="A1161">
        <v>1160</v>
      </c>
      <c r="B1161" s="4">
        <v>1</v>
      </c>
    </row>
    <row r="1162" spans="1:5" x14ac:dyDescent="0.25">
      <c r="A1162">
        <v>1161</v>
      </c>
      <c r="B1162" s="4">
        <v>1</v>
      </c>
      <c r="E1162" s="5">
        <v>4</v>
      </c>
    </row>
    <row r="1163" spans="1:5" x14ac:dyDescent="0.25">
      <c r="A1163">
        <v>1162</v>
      </c>
      <c r="B1163" s="4">
        <v>1</v>
      </c>
      <c r="E1163" s="5">
        <v>4</v>
      </c>
    </row>
    <row r="1164" spans="1:5" x14ac:dyDescent="0.25">
      <c r="A1164">
        <v>1163</v>
      </c>
      <c r="B1164" s="4">
        <v>1</v>
      </c>
      <c r="E1164" s="5">
        <v>4</v>
      </c>
    </row>
    <row r="1165" spans="1:5" x14ac:dyDescent="0.25">
      <c r="A1165">
        <v>1164</v>
      </c>
      <c r="B1165" s="4">
        <v>1</v>
      </c>
      <c r="E1165" s="5">
        <v>4</v>
      </c>
    </row>
    <row r="1166" spans="1:5" x14ac:dyDescent="0.25">
      <c r="A1166">
        <v>1165</v>
      </c>
      <c r="B1166" s="4">
        <v>1</v>
      </c>
      <c r="E1166" s="5">
        <v>4</v>
      </c>
    </row>
    <row r="1167" spans="1:5" x14ac:dyDescent="0.25">
      <c r="A1167">
        <v>1166</v>
      </c>
      <c r="B1167" s="4">
        <v>1</v>
      </c>
      <c r="E1167" s="5">
        <v>4</v>
      </c>
    </row>
    <row r="1168" spans="1:5" x14ac:dyDescent="0.25">
      <c r="A1168">
        <v>1167</v>
      </c>
      <c r="B1168" s="4">
        <v>1</v>
      </c>
      <c r="D1168" s="2">
        <v>3</v>
      </c>
      <c r="E1168" s="5">
        <v>4</v>
      </c>
    </row>
    <row r="1169" spans="1:5" x14ac:dyDescent="0.25">
      <c r="A1169">
        <v>1168</v>
      </c>
      <c r="D1169" s="2">
        <v>3</v>
      </c>
      <c r="E1169" s="5">
        <v>4</v>
      </c>
    </row>
    <row r="1170" spans="1:5" x14ac:dyDescent="0.25">
      <c r="A1170">
        <v>1169</v>
      </c>
      <c r="D1170" s="2">
        <v>3</v>
      </c>
      <c r="E1170" s="5">
        <v>4</v>
      </c>
    </row>
    <row r="1171" spans="1:5" x14ac:dyDescent="0.25">
      <c r="A1171">
        <v>1170</v>
      </c>
      <c r="D1171" s="2">
        <v>3</v>
      </c>
      <c r="E1171" s="5">
        <v>4</v>
      </c>
    </row>
    <row r="1172" spans="1:5" x14ac:dyDescent="0.25">
      <c r="A1172">
        <v>1171</v>
      </c>
      <c r="D1172" s="2">
        <v>3</v>
      </c>
    </row>
    <row r="1173" spans="1:5" x14ac:dyDescent="0.25">
      <c r="A1173">
        <v>1172</v>
      </c>
      <c r="D1173" s="2">
        <v>3</v>
      </c>
    </row>
    <row r="1174" spans="1:5" x14ac:dyDescent="0.25">
      <c r="A1174">
        <v>1173</v>
      </c>
      <c r="D1174" s="2">
        <v>3</v>
      </c>
    </row>
    <row r="1175" spans="1:5" x14ac:dyDescent="0.25">
      <c r="A1175">
        <v>1174</v>
      </c>
      <c r="D1175" s="2">
        <v>3</v>
      </c>
    </row>
    <row r="1176" spans="1:5" x14ac:dyDescent="0.25">
      <c r="A1176">
        <v>1175</v>
      </c>
      <c r="D1176" s="2">
        <v>3</v>
      </c>
    </row>
    <row r="1177" spans="1:5" x14ac:dyDescent="0.25">
      <c r="A1177">
        <v>1176</v>
      </c>
      <c r="C1177" s="3">
        <v>2</v>
      </c>
    </row>
    <row r="1178" spans="1:5" x14ac:dyDescent="0.25">
      <c r="A1178">
        <v>1177</v>
      </c>
      <c r="C1178" s="3">
        <v>2</v>
      </c>
    </row>
    <row r="1179" spans="1:5" x14ac:dyDescent="0.25">
      <c r="A1179">
        <v>1178</v>
      </c>
      <c r="C1179" s="3">
        <v>2</v>
      </c>
    </row>
    <row r="1180" spans="1:5" x14ac:dyDescent="0.25">
      <c r="A1180">
        <v>1179</v>
      </c>
      <c r="C1180" s="3">
        <v>2</v>
      </c>
    </row>
    <row r="1181" spans="1:5" x14ac:dyDescent="0.25">
      <c r="A1181">
        <v>1180</v>
      </c>
      <c r="C1181" s="3">
        <v>2</v>
      </c>
    </row>
    <row r="1182" spans="1:5" x14ac:dyDescent="0.25">
      <c r="A1182">
        <v>1181</v>
      </c>
      <c r="B1182" s="4">
        <v>1</v>
      </c>
      <c r="C1182" s="3">
        <v>2</v>
      </c>
    </row>
    <row r="1183" spans="1:5" x14ac:dyDescent="0.25">
      <c r="A1183">
        <v>1182</v>
      </c>
      <c r="B1183" s="4">
        <v>1</v>
      </c>
      <c r="C1183" s="3">
        <v>2</v>
      </c>
    </row>
    <row r="1184" spans="1:5" x14ac:dyDescent="0.25">
      <c r="A1184">
        <v>1183</v>
      </c>
      <c r="B1184" s="4">
        <v>1</v>
      </c>
      <c r="C1184" s="3">
        <v>2</v>
      </c>
    </row>
    <row r="1185" spans="1:5" x14ac:dyDescent="0.25">
      <c r="A1185">
        <v>1184</v>
      </c>
      <c r="B1185" s="4">
        <v>1</v>
      </c>
    </row>
    <row r="1186" spans="1:5" x14ac:dyDescent="0.25">
      <c r="A1186">
        <v>1185</v>
      </c>
      <c r="B1186" s="4">
        <v>1</v>
      </c>
    </row>
    <row r="1187" spans="1:5" x14ac:dyDescent="0.25">
      <c r="A1187">
        <v>1186</v>
      </c>
      <c r="B1187" s="4">
        <v>1</v>
      </c>
    </row>
    <row r="1188" spans="1:5" x14ac:dyDescent="0.25">
      <c r="A1188">
        <v>1187</v>
      </c>
      <c r="B1188" s="4">
        <v>1</v>
      </c>
    </row>
    <row r="1189" spans="1:5" x14ac:dyDescent="0.25">
      <c r="A1189">
        <v>1188</v>
      </c>
      <c r="D1189" s="2">
        <v>3</v>
      </c>
      <c r="E1189" s="5">
        <v>4</v>
      </c>
    </row>
    <row r="1190" spans="1:5" x14ac:dyDescent="0.25">
      <c r="A1190">
        <v>1189</v>
      </c>
      <c r="D1190" s="2">
        <v>3</v>
      </c>
      <c r="E1190" s="5">
        <v>4</v>
      </c>
    </row>
    <row r="1191" spans="1:5" x14ac:dyDescent="0.25">
      <c r="A1191">
        <v>1190</v>
      </c>
      <c r="D1191" s="2">
        <v>3</v>
      </c>
      <c r="E1191" s="5">
        <v>4</v>
      </c>
    </row>
    <row r="1192" spans="1:5" x14ac:dyDescent="0.25">
      <c r="A1192">
        <v>1191</v>
      </c>
      <c r="D1192" s="2">
        <v>3</v>
      </c>
      <c r="E1192" s="5">
        <v>4</v>
      </c>
    </row>
    <row r="1193" spans="1:5" x14ac:dyDescent="0.25">
      <c r="A1193">
        <v>1192</v>
      </c>
      <c r="D1193" s="2">
        <v>3</v>
      </c>
      <c r="E1193" s="5">
        <v>4</v>
      </c>
    </row>
    <row r="1194" spans="1:5" x14ac:dyDescent="0.25">
      <c r="A1194">
        <v>1193</v>
      </c>
      <c r="D1194" s="2">
        <v>3</v>
      </c>
      <c r="E1194" s="5">
        <v>4</v>
      </c>
    </row>
    <row r="1195" spans="1:5" x14ac:dyDescent="0.25">
      <c r="A1195">
        <v>1194</v>
      </c>
      <c r="D1195" s="2">
        <v>3</v>
      </c>
      <c r="E1195" s="5">
        <v>4</v>
      </c>
    </row>
    <row r="1196" spans="1:5" x14ac:dyDescent="0.25">
      <c r="A1196">
        <v>1195</v>
      </c>
      <c r="D1196" s="2">
        <v>3</v>
      </c>
      <c r="E1196" s="5">
        <v>4</v>
      </c>
    </row>
    <row r="1197" spans="1:5" x14ac:dyDescent="0.25">
      <c r="A1197">
        <v>1196</v>
      </c>
    </row>
    <row r="1198" spans="1:5" x14ac:dyDescent="0.25">
      <c r="A1198">
        <v>1197</v>
      </c>
    </row>
    <row r="1199" spans="1:5" x14ac:dyDescent="0.25">
      <c r="A1199">
        <v>1198</v>
      </c>
    </row>
    <row r="1200" spans="1:5" x14ac:dyDescent="0.25">
      <c r="A1200">
        <v>1199</v>
      </c>
      <c r="B1200" s="4">
        <v>1</v>
      </c>
    </row>
    <row r="1201" spans="1:5" x14ac:dyDescent="0.25">
      <c r="A1201">
        <v>1200</v>
      </c>
      <c r="B1201" s="4">
        <v>1</v>
      </c>
    </row>
    <row r="1202" spans="1:5" x14ac:dyDescent="0.25">
      <c r="A1202">
        <v>1201</v>
      </c>
      <c r="B1202" s="4">
        <v>1</v>
      </c>
    </row>
    <row r="1203" spans="1:5" x14ac:dyDescent="0.25">
      <c r="A1203">
        <v>1202</v>
      </c>
      <c r="B1203" s="4">
        <v>1</v>
      </c>
      <c r="C1203" s="3">
        <v>2</v>
      </c>
    </row>
    <row r="1204" spans="1:5" x14ac:dyDescent="0.25">
      <c r="A1204">
        <v>1203</v>
      </c>
      <c r="B1204" s="4">
        <v>1</v>
      </c>
      <c r="C1204" s="3">
        <v>2</v>
      </c>
    </row>
    <row r="1205" spans="1:5" x14ac:dyDescent="0.25">
      <c r="A1205">
        <v>1204</v>
      </c>
      <c r="B1205" s="4">
        <v>1</v>
      </c>
      <c r="C1205" s="3">
        <v>2</v>
      </c>
    </row>
    <row r="1206" spans="1:5" x14ac:dyDescent="0.25">
      <c r="A1206">
        <v>1205</v>
      </c>
      <c r="B1206" s="4">
        <v>1</v>
      </c>
      <c r="C1206" s="3">
        <v>2</v>
      </c>
    </row>
    <row r="1207" spans="1:5" x14ac:dyDescent="0.25">
      <c r="A1207">
        <v>1206</v>
      </c>
      <c r="B1207" s="4">
        <v>1</v>
      </c>
      <c r="C1207" s="3">
        <v>2</v>
      </c>
    </row>
    <row r="1208" spans="1:5" x14ac:dyDescent="0.25">
      <c r="A1208">
        <v>1207</v>
      </c>
      <c r="C1208" s="3">
        <v>2</v>
      </c>
    </row>
    <row r="1209" spans="1:5" x14ac:dyDescent="0.25">
      <c r="A1209">
        <v>1208</v>
      </c>
      <c r="C1209" s="3">
        <v>2</v>
      </c>
    </row>
    <row r="1210" spans="1:5" x14ac:dyDescent="0.25">
      <c r="A1210">
        <v>1209</v>
      </c>
      <c r="C1210" s="3">
        <v>2</v>
      </c>
    </row>
    <row r="1211" spans="1:5" x14ac:dyDescent="0.25">
      <c r="A1211">
        <v>1210</v>
      </c>
      <c r="E1211" s="5">
        <v>4</v>
      </c>
    </row>
    <row r="1212" spans="1:5" x14ac:dyDescent="0.25">
      <c r="A1212">
        <v>1211</v>
      </c>
      <c r="D1212" s="2">
        <v>3</v>
      </c>
      <c r="E1212" s="5">
        <v>4</v>
      </c>
    </row>
    <row r="1213" spans="1:5" x14ac:dyDescent="0.25">
      <c r="A1213">
        <v>1212</v>
      </c>
      <c r="D1213" s="2">
        <v>3</v>
      </c>
      <c r="E1213" s="5">
        <v>4</v>
      </c>
    </row>
    <row r="1214" spans="1:5" x14ac:dyDescent="0.25">
      <c r="A1214">
        <v>1213</v>
      </c>
      <c r="D1214" s="2">
        <v>3</v>
      </c>
      <c r="E1214" s="5">
        <v>4</v>
      </c>
    </row>
    <row r="1215" spans="1:5" x14ac:dyDescent="0.25">
      <c r="A1215">
        <v>1214</v>
      </c>
      <c r="D1215" s="2">
        <v>3</v>
      </c>
      <c r="E1215" s="5">
        <v>4</v>
      </c>
    </row>
    <row r="1216" spans="1:5" x14ac:dyDescent="0.25">
      <c r="A1216">
        <v>1215</v>
      </c>
      <c r="D1216" s="2">
        <v>3</v>
      </c>
      <c r="E1216" s="5">
        <v>4</v>
      </c>
    </row>
    <row r="1217" spans="1:5" x14ac:dyDescent="0.25">
      <c r="A1217">
        <v>1216</v>
      </c>
      <c r="D1217" s="2">
        <v>3</v>
      </c>
      <c r="E1217" s="5">
        <v>4</v>
      </c>
    </row>
    <row r="1218" spans="1:5" x14ac:dyDescent="0.25">
      <c r="A1218">
        <v>1217</v>
      </c>
      <c r="D1218" s="2">
        <v>3</v>
      </c>
      <c r="E1218" s="5">
        <v>4</v>
      </c>
    </row>
    <row r="1219" spans="1:5" x14ac:dyDescent="0.25">
      <c r="A1219">
        <v>1218</v>
      </c>
      <c r="D1219" s="2">
        <v>3</v>
      </c>
      <c r="E1219" s="5">
        <v>4</v>
      </c>
    </row>
    <row r="1220" spans="1:5" x14ac:dyDescent="0.25">
      <c r="A1220">
        <v>1219</v>
      </c>
      <c r="D1220" s="2">
        <v>3</v>
      </c>
    </row>
    <row r="1221" spans="1:5" x14ac:dyDescent="0.25">
      <c r="A1221">
        <v>1220</v>
      </c>
      <c r="D1221" s="2">
        <v>3</v>
      </c>
    </row>
    <row r="1222" spans="1:5" x14ac:dyDescent="0.25">
      <c r="A1222">
        <v>1221</v>
      </c>
    </row>
    <row r="1223" spans="1:5" x14ac:dyDescent="0.25">
      <c r="A1223">
        <v>1222</v>
      </c>
    </row>
    <row r="1224" spans="1:5" x14ac:dyDescent="0.25">
      <c r="A1224">
        <v>1223</v>
      </c>
      <c r="B1224" s="4">
        <v>1</v>
      </c>
    </row>
    <row r="1225" spans="1:5" x14ac:dyDescent="0.25">
      <c r="A1225">
        <v>1224</v>
      </c>
      <c r="B1225" s="4">
        <v>1</v>
      </c>
    </row>
    <row r="1226" spans="1:5" x14ac:dyDescent="0.25">
      <c r="A1226">
        <v>1225</v>
      </c>
      <c r="B1226" s="4">
        <v>1</v>
      </c>
    </row>
    <row r="1227" spans="1:5" x14ac:dyDescent="0.25">
      <c r="A1227">
        <v>1226</v>
      </c>
      <c r="B1227" s="4">
        <v>1</v>
      </c>
    </row>
    <row r="1228" spans="1:5" x14ac:dyDescent="0.25">
      <c r="A1228">
        <v>1227</v>
      </c>
      <c r="B1228" s="4">
        <v>1</v>
      </c>
      <c r="C1228" s="3">
        <v>2</v>
      </c>
    </row>
    <row r="1229" spans="1:5" x14ac:dyDescent="0.25">
      <c r="A1229">
        <v>1228</v>
      </c>
      <c r="B1229" s="4">
        <v>1</v>
      </c>
      <c r="C1229" s="3">
        <v>2</v>
      </c>
    </row>
    <row r="1230" spans="1:5" x14ac:dyDescent="0.25">
      <c r="A1230">
        <v>1229</v>
      </c>
      <c r="B1230" s="4">
        <v>1</v>
      </c>
      <c r="C1230" s="3">
        <v>2</v>
      </c>
    </row>
    <row r="1231" spans="1:5" x14ac:dyDescent="0.25">
      <c r="A1231">
        <v>1230</v>
      </c>
      <c r="B1231" s="4">
        <v>1</v>
      </c>
      <c r="C1231" s="3">
        <v>2</v>
      </c>
    </row>
    <row r="1232" spans="1:5" x14ac:dyDescent="0.25">
      <c r="A1232">
        <v>1231</v>
      </c>
      <c r="B1232" s="4">
        <v>1</v>
      </c>
      <c r="C1232" s="3">
        <v>2</v>
      </c>
    </row>
    <row r="1233" spans="1:5" x14ac:dyDescent="0.25">
      <c r="A1233">
        <v>1232</v>
      </c>
      <c r="C1233" s="3">
        <v>2</v>
      </c>
    </row>
    <row r="1234" spans="1:5" x14ac:dyDescent="0.25">
      <c r="A1234">
        <v>1233</v>
      </c>
      <c r="C1234" s="3">
        <v>2</v>
      </c>
    </row>
    <row r="1235" spans="1:5" x14ac:dyDescent="0.25">
      <c r="A1235">
        <v>1234</v>
      </c>
      <c r="C1235" s="3">
        <v>2</v>
      </c>
    </row>
    <row r="1236" spans="1:5" x14ac:dyDescent="0.25">
      <c r="A1236">
        <v>1235</v>
      </c>
      <c r="D1236" s="2">
        <v>3</v>
      </c>
      <c r="E1236" s="5">
        <v>4</v>
      </c>
    </row>
    <row r="1237" spans="1:5" x14ac:dyDescent="0.25">
      <c r="A1237">
        <v>1236</v>
      </c>
      <c r="D1237" s="2">
        <v>3</v>
      </c>
      <c r="E1237" s="5">
        <v>4</v>
      </c>
    </row>
    <row r="1238" spans="1:5" x14ac:dyDescent="0.25">
      <c r="A1238">
        <v>1237</v>
      </c>
      <c r="D1238" s="2">
        <v>3</v>
      </c>
      <c r="E1238" s="5">
        <v>4</v>
      </c>
    </row>
    <row r="1239" spans="1:5" x14ac:dyDescent="0.25">
      <c r="A1239">
        <v>1238</v>
      </c>
      <c r="D1239" s="2">
        <v>3</v>
      </c>
      <c r="E1239" s="5">
        <v>4</v>
      </c>
    </row>
    <row r="1240" spans="1:5" x14ac:dyDescent="0.25">
      <c r="A1240">
        <v>1239</v>
      </c>
      <c r="D1240" s="2">
        <v>3</v>
      </c>
      <c r="E1240" s="5">
        <v>4</v>
      </c>
    </row>
    <row r="1241" spans="1:5" x14ac:dyDescent="0.25">
      <c r="A1241">
        <v>1240</v>
      </c>
      <c r="D1241" s="2">
        <v>3</v>
      </c>
      <c r="E1241" s="5">
        <v>4</v>
      </c>
    </row>
    <row r="1242" spans="1:5" x14ac:dyDescent="0.25">
      <c r="A1242">
        <v>1241</v>
      </c>
      <c r="D1242" s="2">
        <v>3</v>
      </c>
      <c r="E1242" s="5">
        <v>4</v>
      </c>
    </row>
    <row r="1243" spans="1:5" x14ac:dyDescent="0.25">
      <c r="A1243">
        <v>1242</v>
      </c>
      <c r="D1243" s="2">
        <v>3</v>
      </c>
      <c r="E1243" s="5">
        <v>4</v>
      </c>
    </row>
    <row r="1244" spans="1:5" x14ac:dyDescent="0.25">
      <c r="A1244">
        <v>1243</v>
      </c>
      <c r="D1244" s="2">
        <v>3</v>
      </c>
      <c r="E1244" s="5">
        <v>4</v>
      </c>
    </row>
    <row r="1245" spans="1:5" x14ac:dyDescent="0.25">
      <c r="A1245">
        <v>1244</v>
      </c>
      <c r="E1245" s="5">
        <v>4</v>
      </c>
    </row>
    <row r="1246" spans="1:5" x14ac:dyDescent="0.25">
      <c r="A1246">
        <v>1245</v>
      </c>
      <c r="B1246" s="4">
        <v>1</v>
      </c>
    </row>
    <row r="1247" spans="1:5" x14ac:dyDescent="0.25">
      <c r="A1247">
        <v>1246</v>
      </c>
      <c r="B1247" s="4">
        <v>1</v>
      </c>
    </row>
    <row r="1248" spans="1:5" x14ac:dyDescent="0.25">
      <c r="A1248">
        <v>1247</v>
      </c>
      <c r="B1248" s="4">
        <v>1</v>
      </c>
    </row>
    <row r="1249" spans="1:5" x14ac:dyDescent="0.25">
      <c r="A1249">
        <v>1248</v>
      </c>
      <c r="B1249" s="4">
        <v>1</v>
      </c>
    </row>
    <row r="1250" spans="1:5" x14ac:dyDescent="0.25">
      <c r="A1250">
        <v>1249</v>
      </c>
      <c r="B1250" s="4">
        <v>1</v>
      </c>
    </row>
    <row r="1251" spans="1:5" x14ac:dyDescent="0.25">
      <c r="A1251">
        <v>1250</v>
      </c>
      <c r="B1251" s="4">
        <v>1</v>
      </c>
      <c r="C1251" s="3">
        <v>2</v>
      </c>
    </row>
    <row r="1252" spans="1:5" x14ac:dyDescent="0.25">
      <c r="A1252">
        <v>1251</v>
      </c>
      <c r="B1252" s="4">
        <v>1</v>
      </c>
      <c r="C1252" s="3">
        <v>2</v>
      </c>
    </row>
    <row r="1253" spans="1:5" x14ac:dyDescent="0.25">
      <c r="A1253">
        <v>1252</v>
      </c>
      <c r="B1253" s="4">
        <v>1</v>
      </c>
      <c r="C1253" s="3">
        <v>2</v>
      </c>
    </row>
    <row r="1254" spans="1:5" x14ac:dyDescent="0.25">
      <c r="A1254">
        <v>1253</v>
      </c>
      <c r="B1254" s="4">
        <v>1</v>
      </c>
      <c r="C1254" s="3">
        <v>2</v>
      </c>
    </row>
    <row r="1255" spans="1:5" x14ac:dyDescent="0.25">
      <c r="A1255">
        <v>1254</v>
      </c>
      <c r="B1255" s="4">
        <v>1</v>
      </c>
      <c r="C1255" s="3">
        <v>2</v>
      </c>
    </row>
    <row r="1256" spans="1:5" x14ac:dyDescent="0.25">
      <c r="A1256">
        <v>1255</v>
      </c>
      <c r="C1256" s="3">
        <v>2</v>
      </c>
    </row>
    <row r="1257" spans="1:5" x14ac:dyDescent="0.25">
      <c r="A1257">
        <v>1256</v>
      </c>
      <c r="C1257" s="3">
        <v>2</v>
      </c>
    </row>
    <row r="1258" spans="1:5" x14ac:dyDescent="0.25">
      <c r="A1258">
        <v>1257</v>
      </c>
      <c r="C1258" s="3">
        <v>2</v>
      </c>
    </row>
    <row r="1259" spans="1:5" x14ac:dyDescent="0.25">
      <c r="A1259">
        <v>1258</v>
      </c>
      <c r="C1259" s="3">
        <v>2</v>
      </c>
    </row>
    <row r="1260" spans="1:5" x14ac:dyDescent="0.25">
      <c r="A1260">
        <v>1259</v>
      </c>
      <c r="D1260" s="2">
        <v>3</v>
      </c>
    </row>
    <row r="1261" spans="1:5" x14ac:dyDescent="0.25">
      <c r="A1261">
        <v>1260</v>
      </c>
      <c r="D1261" s="2">
        <v>3</v>
      </c>
      <c r="E1261" s="5">
        <v>4</v>
      </c>
    </row>
    <row r="1262" spans="1:5" x14ac:dyDescent="0.25">
      <c r="A1262">
        <v>1261</v>
      </c>
      <c r="D1262" s="2">
        <v>3</v>
      </c>
      <c r="E1262" s="5">
        <v>4</v>
      </c>
    </row>
    <row r="1263" spans="1:5" x14ac:dyDescent="0.25">
      <c r="A1263">
        <v>1262</v>
      </c>
      <c r="D1263" s="2">
        <v>3</v>
      </c>
      <c r="E1263" s="5">
        <v>4</v>
      </c>
    </row>
    <row r="1264" spans="1:5" x14ac:dyDescent="0.25">
      <c r="A1264">
        <v>1263</v>
      </c>
      <c r="D1264" s="2">
        <v>3</v>
      </c>
      <c r="E1264" s="5">
        <v>4</v>
      </c>
    </row>
    <row r="1265" spans="1:5" x14ac:dyDescent="0.25">
      <c r="A1265">
        <v>1264</v>
      </c>
      <c r="D1265" s="2">
        <v>3</v>
      </c>
      <c r="E1265" s="5">
        <v>4</v>
      </c>
    </row>
    <row r="1266" spans="1:5" x14ac:dyDescent="0.25">
      <c r="A1266">
        <v>1265</v>
      </c>
      <c r="D1266" s="2">
        <v>3</v>
      </c>
      <c r="E1266" s="5">
        <v>4</v>
      </c>
    </row>
    <row r="1267" spans="1:5" x14ac:dyDescent="0.25">
      <c r="A1267">
        <v>1266</v>
      </c>
      <c r="B1267" s="4">
        <v>1</v>
      </c>
      <c r="D1267" s="2">
        <v>3</v>
      </c>
      <c r="E1267" s="5">
        <v>4</v>
      </c>
    </row>
    <row r="1268" spans="1:5" x14ac:dyDescent="0.25">
      <c r="A1268">
        <v>1267</v>
      </c>
      <c r="B1268" s="4">
        <v>1</v>
      </c>
      <c r="D1268" s="2">
        <v>3</v>
      </c>
      <c r="E1268" s="5">
        <v>4</v>
      </c>
    </row>
    <row r="1269" spans="1:5" x14ac:dyDescent="0.25">
      <c r="A1269">
        <v>1268</v>
      </c>
      <c r="B1269" s="4">
        <v>1</v>
      </c>
      <c r="D1269" s="2">
        <v>3</v>
      </c>
      <c r="E1269" s="5">
        <v>4</v>
      </c>
    </row>
    <row r="1270" spans="1:5" x14ac:dyDescent="0.25">
      <c r="A1270">
        <v>1269</v>
      </c>
      <c r="B1270" s="4">
        <v>1</v>
      </c>
      <c r="E1270" s="5">
        <v>4</v>
      </c>
    </row>
    <row r="1271" spans="1:5" x14ac:dyDescent="0.25">
      <c r="A1271">
        <v>1270</v>
      </c>
      <c r="B1271" s="4">
        <v>1</v>
      </c>
      <c r="E1271" s="5">
        <v>4</v>
      </c>
    </row>
    <row r="1272" spans="1:5" x14ac:dyDescent="0.25">
      <c r="A1272">
        <v>1271</v>
      </c>
      <c r="B1272" s="4">
        <v>1</v>
      </c>
    </row>
    <row r="1273" spans="1:5" x14ac:dyDescent="0.25">
      <c r="A1273">
        <v>1272</v>
      </c>
      <c r="B1273" s="4">
        <v>1</v>
      </c>
    </row>
    <row r="1274" spans="1:5" x14ac:dyDescent="0.25">
      <c r="A1274">
        <v>1273</v>
      </c>
      <c r="B1274" s="4">
        <v>1</v>
      </c>
    </row>
    <row r="1275" spans="1:5" x14ac:dyDescent="0.25">
      <c r="A1275">
        <v>1274</v>
      </c>
      <c r="B1275" s="4">
        <v>1</v>
      </c>
      <c r="C1275" s="3">
        <v>2</v>
      </c>
    </row>
    <row r="1276" spans="1:5" x14ac:dyDescent="0.25">
      <c r="A1276">
        <v>1275</v>
      </c>
      <c r="B1276" s="4">
        <v>1</v>
      </c>
      <c r="C1276" s="3">
        <v>2</v>
      </c>
    </row>
    <row r="1277" spans="1:5" x14ac:dyDescent="0.25">
      <c r="A1277">
        <v>1276</v>
      </c>
      <c r="B1277" s="4">
        <v>1</v>
      </c>
      <c r="C1277" s="3">
        <v>2</v>
      </c>
    </row>
    <row r="1278" spans="1:5" x14ac:dyDescent="0.25">
      <c r="A1278">
        <v>1277</v>
      </c>
      <c r="B1278" s="4">
        <v>1</v>
      </c>
      <c r="C1278" s="3">
        <v>2</v>
      </c>
    </row>
    <row r="1279" spans="1:5" x14ac:dyDescent="0.25">
      <c r="A1279">
        <v>1278</v>
      </c>
      <c r="C1279" s="3">
        <v>2</v>
      </c>
    </row>
    <row r="1280" spans="1:5" x14ac:dyDescent="0.25">
      <c r="A1280">
        <v>1279</v>
      </c>
      <c r="C1280" s="3">
        <v>2</v>
      </c>
    </row>
    <row r="1281" spans="1:5" x14ac:dyDescent="0.25">
      <c r="A1281">
        <v>1280</v>
      </c>
      <c r="C1281" s="3">
        <v>2</v>
      </c>
    </row>
    <row r="1282" spans="1:5" x14ac:dyDescent="0.25">
      <c r="A1282">
        <v>1281</v>
      </c>
      <c r="C1282" s="3">
        <v>2</v>
      </c>
      <c r="D1282" s="2">
        <v>3</v>
      </c>
    </row>
    <row r="1283" spans="1:5" x14ac:dyDescent="0.25">
      <c r="A1283">
        <v>1282</v>
      </c>
      <c r="C1283" s="3">
        <v>2</v>
      </c>
      <c r="D1283" s="2">
        <v>3</v>
      </c>
    </row>
    <row r="1284" spans="1:5" x14ac:dyDescent="0.25">
      <c r="A1284">
        <v>1283</v>
      </c>
      <c r="C1284" s="3">
        <v>2</v>
      </c>
      <c r="D1284" s="2">
        <v>3</v>
      </c>
    </row>
    <row r="1285" spans="1:5" x14ac:dyDescent="0.25">
      <c r="A1285">
        <v>1284</v>
      </c>
      <c r="C1285" s="3">
        <v>2</v>
      </c>
      <c r="D1285" s="2">
        <v>3</v>
      </c>
      <c r="E1285" s="5">
        <v>4</v>
      </c>
    </row>
    <row r="1286" spans="1:5" x14ac:dyDescent="0.25">
      <c r="A1286">
        <v>1285</v>
      </c>
      <c r="C1286" s="3">
        <v>2</v>
      </c>
      <c r="D1286" s="2">
        <v>3</v>
      </c>
      <c r="E1286" s="5">
        <v>4</v>
      </c>
    </row>
    <row r="1287" spans="1:5" x14ac:dyDescent="0.25">
      <c r="A1287">
        <v>1286</v>
      </c>
      <c r="D1287" s="2">
        <v>3</v>
      </c>
      <c r="E1287" s="5">
        <v>4</v>
      </c>
    </row>
    <row r="1288" spans="1:5" x14ac:dyDescent="0.25">
      <c r="A1288">
        <v>1287</v>
      </c>
      <c r="D1288" s="2">
        <v>3</v>
      </c>
      <c r="E1288" s="5">
        <v>4</v>
      </c>
    </row>
    <row r="1289" spans="1:5" x14ac:dyDescent="0.25">
      <c r="A1289">
        <v>1288</v>
      </c>
      <c r="D1289" s="2">
        <v>3</v>
      </c>
      <c r="E1289" s="5">
        <v>4</v>
      </c>
    </row>
    <row r="1290" spans="1:5" x14ac:dyDescent="0.25">
      <c r="A1290">
        <v>1289</v>
      </c>
      <c r="D1290" s="2">
        <v>3</v>
      </c>
      <c r="E1290" s="5">
        <v>4</v>
      </c>
    </row>
    <row r="1291" spans="1:5" x14ac:dyDescent="0.25">
      <c r="A1291">
        <v>1290</v>
      </c>
      <c r="B1291" s="4">
        <v>1</v>
      </c>
      <c r="D1291" s="2">
        <v>3</v>
      </c>
      <c r="E1291" s="5">
        <v>4</v>
      </c>
    </row>
    <row r="1292" spans="1:5" x14ac:dyDescent="0.25">
      <c r="A1292">
        <v>1291</v>
      </c>
      <c r="B1292" s="4">
        <v>1</v>
      </c>
      <c r="D1292" s="2">
        <v>3</v>
      </c>
      <c r="E1292" s="5">
        <v>4</v>
      </c>
    </row>
    <row r="1293" spans="1:5" x14ac:dyDescent="0.25">
      <c r="A1293">
        <v>1292</v>
      </c>
      <c r="B1293" s="4">
        <v>1</v>
      </c>
      <c r="D1293" s="2">
        <v>3</v>
      </c>
      <c r="E1293" s="5">
        <v>4</v>
      </c>
    </row>
    <row r="1294" spans="1:5" x14ac:dyDescent="0.25">
      <c r="A1294">
        <v>1293</v>
      </c>
      <c r="B1294" s="4">
        <v>1</v>
      </c>
      <c r="E1294" s="5">
        <v>4</v>
      </c>
    </row>
    <row r="1295" spans="1:5" x14ac:dyDescent="0.25">
      <c r="A1295">
        <v>1294</v>
      </c>
      <c r="B1295" s="4">
        <v>1</v>
      </c>
      <c r="E1295" s="5">
        <v>4</v>
      </c>
    </row>
    <row r="1296" spans="1:5" x14ac:dyDescent="0.25">
      <c r="A1296">
        <v>1295</v>
      </c>
      <c r="B1296" s="4">
        <v>1</v>
      </c>
      <c r="E1296" s="5">
        <v>4</v>
      </c>
    </row>
    <row r="1297" spans="1:6" x14ac:dyDescent="0.25">
      <c r="A1297">
        <v>1296</v>
      </c>
      <c r="B1297" s="4">
        <v>1</v>
      </c>
      <c r="E1297" s="5">
        <v>4</v>
      </c>
    </row>
    <row r="1298" spans="1:6" x14ac:dyDescent="0.25">
      <c r="A1298">
        <v>1297</v>
      </c>
      <c r="B1298" s="4">
        <v>1</v>
      </c>
      <c r="E1298" s="5">
        <v>4</v>
      </c>
    </row>
    <row r="1299" spans="1:6" x14ac:dyDescent="0.25">
      <c r="A1299">
        <v>1298</v>
      </c>
      <c r="B1299" s="4">
        <v>1</v>
      </c>
      <c r="E1299" s="5">
        <v>4</v>
      </c>
    </row>
    <row r="1300" spans="1:6" x14ac:dyDescent="0.25">
      <c r="A1300">
        <v>1299</v>
      </c>
      <c r="B1300" s="4">
        <v>1</v>
      </c>
    </row>
    <row r="1301" spans="1:6" x14ac:dyDescent="0.25">
      <c r="A1301">
        <v>1300</v>
      </c>
      <c r="B1301" s="4">
        <v>1</v>
      </c>
    </row>
    <row r="1302" spans="1:6" x14ac:dyDescent="0.25">
      <c r="A1302">
        <v>1301</v>
      </c>
      <c r="B1302" s="4">
        <v>1</v>
      </c>
      <c r="C1302" s="3">
        <v>2</v>
      </c>
    </row>
    <row r="1303" spans="1:6" x14ac:dyDescent="0.25">
      <c r="A1303">
        <v>1302</v>
      </c>
      <c r="B1303" s="4">
        <v>1</v>
      </c>
      <c r="C1303" s="3">
        <v>2</v>
      </c>
    </row>
    <row r="1304" spans="1:6" x14ac:dyDescent="0.25">
      <c r="A1304">
        <v>1303</v>
      </c>
      <c r="B1304" s="4">
        <v>1</v>
      </c>
      <c r="C1304" s="3">
        <v>2</v>
      </c>
    </row>
    <row r="1305" spans="1:6" x14ac:dyDescent="0.25">
      <c r="A1305">
        <v>1304</v>
      </c>
      <c r="B1305" s="4">
        <v>1</v>
      </c>
      <c r="C1305" s="3">
        <v>2</v>
      </c>
    </row>
    <row r="1306" spans="1:6" x14ac:dyDescent="0.25">
      <c r="A1306">
        <v>1305</v>
      </c>
      <c r="B1306" s="4">
        <v>1</v>
      </c>
      <c r="C1306" s="3">
        <v>2</v>
      </c>
    </row>
    <row r="1307" spans="1:6" x14ac:dyDescent="0.25">
      <c r="A1307">
        <v>1306</v>
      </c>
      <c r="C1307" s="3">
        <v>2</v>
      </c>
      <c r="D1307" s="2">
        <v>3</v>
      </c>
    </row>
    <row r="1308" spans="1:6" x14ac:dyDescent="0.25">
      <c r="A1308">
        <v>1307</v>
      </c>
      <c r="C1308" s="3">
        <v>2</v>
      </c>
      <c r="D1308" s="2">
        <v>3</v>
      </c>
      <c r="F1308" t="s">
        <v>22</v>
      </c>
    </row>
    <row r="1309" spans="1:6" x14ac:dyDescent="0.25">
      <c r="A1309">
        <v>1308</v>
      </c>
    </row>
    <row r="1310" spans="1:6" x14ac:dyDescent="0.25">
      <c r="A1310">
        <v>1309</v>
      </c>
      <c r="F1310" t="s">
        <v>22</v>
      </c>
    </row>
    <row r="1311" spans="1:6" x14ac:dyDescent="0.25">
      <c r="A1311">
        <v>1310</v>
      </c>
      <c r="D1311" s="2">
        <v>3</v>
      </c>
    </row>
    <row r="1312" spans="1:6" x14ac:dyDescent="0.25">
      <c r="A1312">
        <v>1311</v>
      </c>
      <c r="C1312" s="3">
        <v>2</v>
      </c>
      <c r="D1312" s="2">
        <v>3</v>
      </c>
    </row>
    <row r="1313" spans="1:5" x14ac:dyDescent="0.25">
      <c r="A1313">
        <v>1312</v>
      </c>
      <c r="C1313" s="3">
        <v>2</v>
      </c>
      <c r="D1313" s="2">
        <v>3</v>
      </c>
    </row>
    <row r="1314" spans="1:5" x14ac:dyDescent="0.25">
      <c r="A1314">
        <v>1313</v>
      </c>
      <c r="C1314" s="3">
        <v>2</v>
      </c>
      <c r="D1314" s="2">
        <v>3</v>
      </c>
    </row>
    <row r="1315" spans="1:5" x14ac:dyDescent="0.25">
      <c r="A1315">
        <v>1314</v>
      </c>
      <c r="C1315" s="3">
        <v>2</v>
      </c>
      <c r="D1315" s="2">
        <v>3</v>
      </c>
    </row>
    <row r="1316" spans="1:5" x14ac:dyDescent="0.25">
      <c r="A1316">
        <v>1315</v>
      </c>
      <c r="C1316" s="3">
        <v>2</v>
      </c>
      <c r="D1316" s="2">
        <v>3</v>
      </c>
    </row>
    <row r="1317" spans="1:5" x14ac:dyDescent="0.25">
      <c r="A1317">
        <v>1316</v>
      </c>
      <c r="C1317" s="3">
        <v>2</v>
      </c>
      <c r="D1317" s="2">
        <v>3</v>
      </c>
    </row>
    <row r="1318" spans="1:5" x14ac:dyDescent="0.25">
      <c r="A1318">
        <v>1317</v>
      </c>
      <c r="C1318" s="3">
        <v>2</v>
      </c>
      <c r="D1318" s="2">
        <v>3</v>
      </c>
    </row>
    <row r="1319" spans="1:5" x14ac:dyDescent="0.25">
      <c r="A1319">
        <v>1318</v>
      </c>
      <c r="C1319" s="3">
        <v>2</v>
      </c>
      <c r="D1319" s="2">
        <v>3</v>
      </c>
    </row>
    <row r="1320" spans="1:5" x14ac:dyDescent="0.25">
      <c r="A1320">
        <v>1319</v>
      </c>
      <c r="C1320" s="3">
        <v>2</v>
      </c>
      <c r="D1320" s="2">
        <v>3</v>
      </c>
    </row>
    <row r="1321" spans="1:5" x14ac:dyDescent="0.25">
      <c r="A1321">
        <v>1320</v>
      </c>
      <c r="C1321" s="3">
        <v>2</v>
      </c>
      <c r="D1321" s="2">
        <v>3</v>
      </c>
    </row>
    <row r="1322" spans="1:5" x14ac:dyDescent="0.25">
      <c r="A1322">
        <v>1321</v>
      </c>
      <c r="C1322" s="3">
        <v>2</v>
      </c>
      <c r="D1322" s="2">
        <v>3</v>
      </c>
    </row>
    <row r="1323" spans="1:5" x14ac:dyDescent="0.25">
      <c r="A1323">
        <v>1322</v>
      </c>
    </row>
    <row r="1324" spans="1:5" x14ac:dyDescent="0.25">
      <c r="A1324">
        <v>1323</v>
      </c>
    </row>
    <row r="1325" spans="1:5" x14ac:dyDescent="0.25">
      <c r="A1325">
        <v>1324</v>
      </c>
      <c r="E1325" s="5">
        <v>4</v>
      </c>
    </row>
    <row r="1326" spans="1:5" x14ac:dyDescent="0.25">
      <c r="A1326">
        <v>1325</v>
      </c>
      <c r="B1326" s="4">
        <v>1</v>
      </c>
      <c r="E1326" s="5">
        <v>4</v>
      </c>
    </row>
    <row r="1327" spans="1:5" x14ac:dyDescent="0.25">
      <c r="A1327">
        <v>1326</v>
      </c>
      <c r="B1327" s="4">
        <v>1</v>
      </c>
      <c r="E1327" s="5">
        <v>4</v>
      </c>
    </row>
    <row r="1328" spans="1:5" x14ac:dyDescent="0.25">
      <c r="A1328">
        <v>1327</v>
      </c>
      <c r="B1328" s="4">
        <v>1</v>
      </c>
      <c r="E1328" s="5">
        <v>4</v>
      </c>
    </row>
    <row r="1329" spans="1:5" x14ac:dyDescent="0.25">
      <c r="A1329">
        <v>1328</v>
      </c>
      <c r="B1329" s="4">
        <v>1</v>
      </c>
      <c r="E1329" s="5">
        <v>4</v>
      </c>
    </row>
    <row r="1330" spans="1:5" x14ac:dyDescent="0.25">
      <c r="A1330">
        <v>1329</v>
      </c>
      <c r="B1330" s="4">
        <v>1</v>
      </c>
      <c r="E1330" s="5">
        <v>4</v>
      </c>
    </row>
    <row r="1331" spans="1:5" x14ac:dyDescent="0.25">
      <c r="A1331">
        <v>1330</v>
      </c>
      <c r="B1331" s="4">
        <v>1</v>
      </c>
      <c r="E1331" s="5">
        <v>4</v>
      </c>
    </row>
    <row r="1332" spans="1:5" x14ac:dyDescent="0.25">
      <c r="A1332">
        <v>1331</v>
      </c>
      <c r="B1332" s="4">
        <v>1</v>
      </c>
      <c r="E1332" s="5">
        <v>4</v>
      </c>
    </row>
    <row r="1333" spans="1:5" x14ac:dyDescent="0.25">
      <c r="A1333">
        <v>1332</v>
      </c>
      <c r="B1333" s="4">
        <v>1</v>
      </c>
      <c r="E1333" s="5">
        <v>4</v>
      </c>
    </row>
    <row r="1334" spans="1:5" x14ac:dyDescent="0.25">
      <c r="A1334">
        <v>1333</v>
      </c>
      <c r="B1334" s="4">
        <v>1</v>
      </c>
      <c r="E1334" s="5">
        <v>4</v>
      </c>
    </row>
    <row r="1335" spans="1:5" x14ac:dyDescent="0.25">
      <c r="A1335">
        <v>1334</v>
      </c>
      <c r="B1335" s="4">
        <v>1</v>
      </c>
    </row>
    <row r="1336" spans="1:5" x14ac:dyDescent="0.25">
      <c r="A1336">
        <v>1335</v>
      </c>
      <c r="B1336" s="4">
        <v>1</v>
      </c>
      <c r="C1336" s="3">
        <v>2</v>
      </c>
    </row>
    <row r="1337" spans="1:5" x14ac:dyDescent="0.25">
      <c r="A1337">
        <v>1336</v>
      </c>
      <c r="C1337" s="3">
        <v>2</v>
      </c>
    </row>
    <row r="1338" spans="1:5" x14ac:dyDescent="0.25">
      <c r="A1338">
        <v>1337</v>
      </c>
      <c r="C1338" s="3">
        <v>2</v>
      </c>
    </row>
    <row r="1339" spans="1:5" x14ac:dyDescent="0.25">
      <c r="A1339">
        <v>1338</v>
      </c>
      <c r="C1339" s="3">
        <v>2</v>
      </c>
    </row>
    <row r="1340" spans="1:5" x14ac:dyDescent="0.25">
      <c r="A1340">
        <v>1339</v>
      </c>
      <c r="C1340" s="3">
        <v>2</v>
      </c>
      <c r="D1340" s="2">
        <v>3</v>
      </c>
    </row>
    <row r="1341" spans="1:5" x14ac:dyDescent="0.25">
      <c r="A1341">
        <v>1340</v>
      </c>
      <c r="C1341" s="3">
        <v>2</v>
      </c>
      <c r="D1341" s="2">
        <v>3</v>
      </c>
    </row>
    <row r="1342" spans="1:5" x14ac:dyDescent="0.25">
      <c r="A1342">
        <v>1341</v>
      </c>
      <c r="C1342" s="3">
        <v>2</v>
      </c>
      <c r="D1342" s="2">
        <v>3</v>
      </c>
    </row>
    <row r="1343" spans="1:5" x14ac:dyDescent="0.25">
      <c r="A1343">
        <v>1342</v>
      </c>
      <c r="C1343" s="3">
        <v>2</v>
      </c>
      <c r="D1343" s="2">
        <v>3</v>
      </c>
    </row>
    <row r="1344" spans="1:5" x14ac:dyDescent="0.25">
      <c r="A1344">
        <v>1343</v>
      </c>
      <c r="C1344" s="3">
        <v>2</v>
      </c>
      <c r="D1344" s="2">
        <v>3</v>
      </c>
    </row>
    <row r="1345" spans="1:5" x14ac:dyDescent="0.25">
      <c r="A1345">
        <v>1344</v>
      </c>
      <c r="D1345" s="2">
        <v>3</v>
      </c>
    </row>
    <row r="1346" spans="1:5" x14ac:dyDescent="0.25">
      <c r="A1346">
        <v>1345</v>
      </c>
      <c r="D1346" s="2">
        <v>3</v>
      </c>
      <c r="E1346" s="5">
        <v>4</v>
      </c>
    </row>
    <row r="1347" spans="1:5" x14ac:dyDescent="0.25">
      <c r="A1347">
        <v>1346</v>
      </c>
      <c r="D1347" s="2">
        <v>3</v>
      </c>
      <c r="E1347" s="5">
        <v>4</v>
      </c>
    </row>
    <row r="1348" spans="1:5" x14ac:dyDescent="0.25">
      <c r="A1348">
        <v>1347</v>
      </c>
      <c r="D1348" s="2">
        <v>3</v>
      </c>
      <c r="E1348" s="5">
        <v>4</v>
      </c>
    </row>
    <row r="1349" spans="1:5" x14ac:dyDescent="0.25">
      <c r="A1349">
        <v>1348</v>
      </c>
      <c r="D1349" s="2">
        <v>3</v>
      </c>
      <c r="E1349" s="5">
        <v>4</v>
      </c>
    </row>
    <row r="1350" spans="1:5" x14ac:dyDescent="0.25">
      <c r="A1350">
        <v>1349</v>
      </c>
      <c r="B1350" s="4">
        <v>1</v>
      </c>
      <c r="D1350" s="2">
        <v>3</v>
      </c>
      <c r="E1350" s="5">
        <v>4</v>
      </c>
    </row>
    <row r="1351" spans="1:5" x14ac:dyDescent="0.25">
      <c r="A1351">
        <v>1350</v>
      </c>
      <c r="B1351" s="4">
        <v>1</v>
      </c>
      <c r="E1351" s="5">
        <v>4</v>
      </c>
    </row>
    <row r="1352" spans="1:5" x14ac:dyDescent="0.25">
      <c r="A1352">
        <v>1351</v>
      </c>
      <c r="B1352" s="4">
        <v>1</v>
      </c>
      <c r="E1352" s="5">
        <v>4</v>
      </c>
    </row>
    <row r="1353" spans="1:5" x14ac:dyDescent="0.25">
      <c r="A1353">
        <v>1352</v>
      </c>
      <c r="B1353" s="4">
        <v>1</v>
      </c>
      <c r="E1353" s="5">
        <v>4</v>
      </c>
    </row>
    <row r="1354" spans="1:5" x14ac:dyDescent="0.25">
      <c r="A1354">
        <v>1353</v>
      </c>
      <c r="B1354" s="4">
        <v>1</v>
      </c>
      <c r="E1354" s="5">
        <v>4</v>
      </c>
    </row>
    <row r="1355" spans="1:5" x14ac:dyDescent="0.25">
      <c r="A1355">
        <v>1354</v>
      </c>
      <c r="B1355" s="4">
        <v>1</v>
      </c>
    </row>
    <row r="1356" spans="1:5" x14ac:dyDescent="0.25">
      <c r="A1356">
        <v>1355</v>
      </c>
      <c r="B1356" s="4">
        <v>1</v>
      </c>
    </row>
    <row r="1357" spans="1:5" x14ac:dyDescent="0.25">
      <c r="A1357">
        <v>1356</v>
      </c>
      <c r="B1357" s="4">
        <v>1</v>
      </c>
      <c r="C1357" s="3">
        <v>2</v>
      </c>
    </row>
    <row r="1358" spans="1:5" x14ac:dyDescent="0.25">
      <c r="A1358">
        <v>1357</v>
      </c>
      <c r="B1358" s="4">
        <v>1</v>
      </c>
      <c r="C1358" s="3">
        <v>2</v>
      </c>
    </row>
    <row r="1359" spans="1:5" x14ac:dyDescent="0.25">
      <c r="A1359">
        <v>1358</v>
      </c>
      <c r="B1359" s="4">
        <v>1</v>
      </c>
      <c r="C1359" s="3">
        <v>2</v>
      </c>
    </row>
    <row r="1360" spans="1:5" x14ac:dyDescent="0.25">
      <c r="A1360">
        <v>1359</v>
      </c>
      <c r="B1360" s="4">
        <v>1</v>
      </c>
      <c r="C1360" s="3">
        <v>2</v>
      </c>
    </row>
    <row r="1361" spans="1:5" x14ac:dyDescent="0.25">
      <c r="A1361">
        <v>1360</v>
      </c>
      <c r="B1361" s="4">
        <v>1</v>
      </c>
      <c r="C1361" s="3">
        <v>2</v>
      </c>
    </row>
    <row r="1362" spans="1:5" x14ac:dyDescent="0.25">
      <c r="A1362">
        <v>1361</v>
      </c>
      <c r="C1362" s="3">
        <v>2</v>
      </c>
    </row>
    <row r="1363" spans="1:5" x14ac:dyDescent="0.25">
      <c r="A1363">
        <v>1362</v>
      </c>
      <c r="C1363" s="3">
        <v>2</v>
      </c>
    </row>
    <row r="1364" spans="1:5" x14ac:dyDescent="0.25">
      <c r="A1364">
        <v>1363</v>
      </c>
      <c r="C1364" s="3">
        <v>2</v>
      </c>
    </row>
    <row r="1365" spans="1:5" x14ac:dyDescent="0.25">
      <c r="A1365">
        <v>1364</v>
      </c>
      <c r="C1365" s="3">
        <v>2</v>
      </c>
    </row>
    <row r="1366" spans="1:5" x14ac:dyDescent="0.25">
      <c r="A1366">
        <v>1365</v>
      </c>
      <c r="C1366" s="3">
        <v>2</v>
      </c>
      <c r="D1366" s="2">
        <v>3</v>
      </c>
    </row>
    <row r="1367" spans="1:5" x14ac:dyDescent="0.25">
      <c r="A1367">
        <v>1366</v>
      </c>
      <c r="D1367" s="2">
        <v>3</v>
      </c>
    </row>
    <row r="1368" spans="1:5" x14ac:dyDescent="0.25">
      <c r="A1368">
        <v>1367</v>
      </c>
      <c r="D1368" s="2">
        <v>3</v>
      </c>
      <c r="E1368" s="5">
        <v>4</v>
      </c>
    </row>
    <row r="1369" spans="1:5" x14ac:dyDescent="0.25">
      <c r="A1369">
        <v>1368</v>
      </c>
      <c r="D1369" s="2">
        <v>3</v>
      </c>
      <c r="E1369" s="5">
        <v>4</v>
      </c>
    </row>
    <row r="1370" spans="1:5" x14ac:dyDescent="0.25">
      <c r="A1370">
        <v>1369</v>
      </c>
      <c r="D1370" s="2">
        <v>3</v>
      </c>
      <c r="E1370" s="5">
        <v>4</v>
      </c>
    </row>
    <row r="1371" spans="1:5" x14ac:dyDescent="0.25">
      <c r="A1371">
        <v>1370</v>
      </c>
      <c r="D1371" s="2">
        <v>3</v>
      </c>
      <c r="E1371" s="5">
        <v>4</v>
      </c>
    </row>
    <row r="1372" spans="1:5" x14ac:dyDescent="0.25">
      <c r="A1372">
        <v>1371</v>
      </c>
      <c r="D1372" s="2">
        <v>3</v>
      </c>
      <c r="E1372" s="5">
        <v>4</v>
      </c>
    </row>
    <row r="1373" spans="1:5" x14ac:dyDescent="0.25">
      <c r="A1373">
        <v>1372</v>
      </c>
      <c r="D1373" s="2">
        <v>3</v>
      </c>
      <c r="E1373" s="5">
        <v>4</v>
      </c>
    </row>
    <row r="1374" spans="1:5" x14ac:dyDescent="0.25">
      <c r="A1374">
        <v>1373</v>
      </c>
      <c r="D1374" s="2">
        <v>3</v>
      </c>
      <c r="E1374" s="5">
        <v>4</v>
      </c>
    </row>
    <row r="1375" spans="1:5" x14ac:dyDescent="0.25">
      <c r="A1375">
        <v>1374</v>
      </c>
      <c r="B1375" s="4">
        <v>1</v>
      </c>
      <c r="D1375" s="2">
        <v>3</v>
      </c>
      <c r="E1375" s="5">
        <v>4</v>
      </c>
    </row>
    <row r="1376" spans="1:5" x14ac:dyDescent="0.25">
      <c r="A1376">
        <v>1375</v>
      </c>
      <c r="B1376" s="4">
        <v>1</v>
      </c>
      <c r="D1376" s="2">
        <v>3</v>
      </c>
      <c r="E1376" s="5">
        <v>4</v>
      </c>
    </row>
    <row r="1377" spans="1:5" x14ac:dyDescent="0.25">
      <c r="A1377">
        <v>1376</v>
      </c>
      <c r="B1377" s="4">
        <v>1</v>
      </c>
      <c r="E1377" s="5">
        <v>4</v>
      </c>
    </row>
    <row r="1378" spans="1:5" x14ac:dyDescent="0.25">
      <c r="A1378">
        <v>1377</v>
      </c>
      <c r="B1378" s="4">
        <v>1</v>
      </c>
      <c r="E1378" s="5">
        <v>4</v>
      </c>
    </row>
    <row r="1379" spans="1:5" x14ac:dyDescent="0.25">
      <c r="A1379">
        <v>1378</v>
      </c>
      <c r="B1379" s="4">
        <v>1</v>
      </c>
    </row>
    <row r="1380" spans="1:5" x14ac:dyDescent="0.25">
      <c r="A1380">
        <v>1379</v>
      </c>
      <c r="B1380" s="4">
        <v>1</v>
      </c>
    </row>
    <row r="1381" spans="1:5" x14ac:dyDescent="0.25">
      <c r="A1381">
        <v>1380</v>
      </c>
      <c r="B1381" s="4">
        <v>1</v>
      </c>
    </row>
    <row r="1382" spans="1:5" x14ac:dyDescent="0.25">
      <c r="A1382">
        <v>1381</v>
      </c>
      <c r="B1382" s="4">
        <v>1</v>
      </c>
      <c r="C1382" s="3">
        <v>2</v>
      </c>
    </row>
    <row r="1383" spans="1:5" x14ac:dyDescent="0.25">
      <c r="A1383">
        <v>1382</v>
      </c>
      <c r="B1383" s="4">
        <v>1</v>
      </c>
      <c r="C1383" s="3">
        <v>2</v>
      </c>
    </row>
    <row r="1384" spans="1:5" x14ac:dyDescent="0.25">
      <c r="A1384">
        <v>1383</v>
      </c>
      <c r="B1384" s="4">
        <v>1</v>
      </c>
      <c r="C1384" s="3">
        <v>2</v>
      </c>
    </row>
    <row r="1385" spans="1:5" x14ac:dyDescent="0.25">
      <c r="A1385">
        <v>1384</v>
      </c>
      <c r="B1385" s="4">
        <v>1</v>
      </c>
      <c r="C1385" s="3">
        <v>2</v>
      </c>
    </row>
    <row r="1386" spans="1:5" x14ac:dyDescent="0.25">
      <c r="A1386">
        <v>1385</v>
      </c>
      <c r="C1386" s="3">
        <v>2</v>
      </c>
    </row>
    <row r="1387" spans="1:5" x14ac:dyDescent="0.25">
      <c r="A1387">
        <v>1386</v>
      </c>
      <c r="C1387" s="3">
        <v>2</v>
      </c>
    </row>
    <row r="1388" spans="1:5" x14ac:dyDescent="0.25">
      <c r="A1388">
        <v>1387</v>
      </c>
      <c r="C1388" s="3">
        <v>2</v>
      </c>
    </row>
    <row r="1389" spans="1:5" x14ac:dyDescent="0.25">
      <c r="A1389">
        <v>1388</v>
      </c>
      <c r="C1389" s="3">
        <v>2</v>
      </c>
      <c r="D1389" s="2">
        <v>3</v>
      </c>
    </row>
    <row r="1390" spans="1:5" x14ac:dyDescent="0.25">
      <c r="A1390">
        <v>1389</v>
      </c>
      <c r="C1390" s="3">
        <v>2</v>
      </c>
      <c r="D1390" s="2">
        <v>3</v>
      </c>
    </row>
    <row r="1391" spans="1:5" x14ac:dyDescent="0.25">
      <c r="A1391">
        <v>1390</v>
      </c>
      <c r="C1391" s="3">
        <v>2</v>
      </c>
      <c r="D1391" s="2">
        <v>3</v>
      </c>
    </row>
    <row r="1392" spans="1:5" x14ac:dyDescent="0.25">
      <c r="A1392">
        <v>1391</v>
      </c>
      <c r="D1392" s="2">
        <v>3</v>
      </c>
      <c r="E1392" s="5">
        <v>4</v>
      </c>
    </row>
    <row r="1393" spans="1:5" x14ac:dyDescent="0.25">
      <c r="A1393">
        <v>1392</v>
      </c>
      <c r="D1393" s="2">
        <v>3</v>
      </c>
      <c r="E1393" s="5">
        <v>4</v>
      </c>
    </row>
    <row r="1394" spans="1:5" x14ac:dyDescent="0.25">
      <c r="A1394">
        <v>1393</v>
      </c>
      <c r="D1394" s="2">
        <v>3</v>
      </c>
      <c r="E1394" s="5">
        <v>4</v>
      </c>
    </row>
    <row r="1395" spans="1:5" x14ac:dyDescent="0.25">
      <c r="A1395">
        <v>1394</v>
      </c>
      <c r="D1395" s="2">
        <v>3</v>
      </c>
      <c r="E1395" s="5">
        <v>4</v>
      </c>
    </row>
    <row r="1396" spans="1:5" x14ac:dyDescent="0.25">
      <c r="A1396">
        <v>1395</v>
      </c>
      <c r="D1396" s="2">
        <v>3</v>
      </c>
      <c r="E1396" s="5">
        <v>4</v>
      </c>
    </row>
    <row r="1397" spans="1:5" x14ac:dyDescent="0.25">
      <c r="A1397">
        <v>1396</v>
      </c>
      <c r="D1397" s="2">
        <v>3</v>
      </c>
      <c r="E1397" s="5">
        <v>4</v>
      </c>
    </row>
    <row r="1398" spans="1:5" x14ac:dyDescent="0.25">
      <c r="A1398">
        <v>1397</v>
      </c>
      <c r="D1398" s="2">
        <v>3</v>
      </c>
      <c r="E1398" s="5">
        <v>4</v>
      </c>
    </row>
    <row r="1399" spans="1:5" x14ac:dyDescent="0.25">
      <c r="A1399">
        <v>1398</v>
      </c>
      <c r="D1399" s="2">
        <v>3</v>
      </c>
      <c r="E1399" s="5">
        <v>4</v>
      </c>
    </row>
    <row r="1400" spans="1:5" x14ac:dyDescent="0.25">
      <c r="A1400">
        <v>1399</v>
      </c>
      <c r="D1400" s="2">
        <v>3</v>
      </c>
      <c r="E1400" s="5">
        <v>4</v>
      </c>
    </row>
    <row r="1401" spans="1:5" x14ac:dyDescent="0.25">
      <c r="A1401">
        <v>1400</v>
      </c>
      <c r="B1401" s="4">
        <v>1</v>
      </c>
      <c r="D1401" s="2">
        <v>3</v>
      </c>
      <c r="E1401" s="5">
        <v>4</v>
      </c>
    </row>
    <row r="1402" spans="1:5" x14ac:dyDescent="0.25">
      <c r="A1402">
        <v>1401</v>
      </c>
      <c r="B1402" s="4">
        <v>1</v>
      </c>
      <c r="E1402" s="5">
        <v>4</v>
      </c>
    </row>
    <row r="1403" spans="1:5" x14ac:dyDescent="0.25">
      <c r="A1403">
        <v>1402</v>
      </c>
      <c r="B1403" s="4">
        <v>1</v>
      </c>
      <c r="E1403" s="5">
        <v>4</v>
      </c>
    </row>
    <row r="1404" spans="1:5" x14ac:dyDescent="0.25">
      <c r="A1404">
        <v>1403</v>
      </c>
      <c r="B1404" s="4">
        <v>1</v>
      </c>
    </row>
    <row r="1405" spans="1:5" x14ac:dyDescent="0.25">
      <c r="A1405">
        <v>1404</v>
      </c>
      <c r="B1405" s="4">
        <v>1</v>
      </c>
    </row>
    <row r="1406" spans="1:5" x14ac:dyDescent="0.25">
      <c r="A1406">
        <v>1405</v>
      </c>
      <c r="B1406" s="4">
        <v>1</v>
      </c>
    </row>
    <row r="1407" spans="1:5" x14ac:dyDescent="0.25">
      <c r="A1407">
        <v>1406</v>
      </c>
      <c r="B1407" s="4">
        <v>1</v>
      </c>
      <c r="C1407" s="3">
        <v>2</v>
      </c>
    </row>
    <row r="1408" spans="1:5" x14ac:dyDescent="0.25">
      <c r="A1408">
        <v>1407</v>
      </c>
      <c r="B1408" s="4">
        <v>1</v>
      </c>
      <c r="C1408" s="3">
        <v>2</v>
      </c>
    </row>
    <row r="1409" spans="1:5" x14ac:dyDescent="0.25">
      <c r="A1409">
        <v>1408</v>
      </c>
      <c r="B1409" s="4">
        <v>1</v>
      </c>
      <c r="C1409" s="3">
        <v>2</v>
      </c>
    </row>
    <row r="1410" spans="1:5" x14ac:dyDescent="0.25">
      <c r="A1410">
        <v>1409</v>
      </c>
      <c r="B1410" s="4">
        <v>1</v>
      </c>
      <c r="C1410" s="3">
        <v>2</v>
      </c>
    </row>
    <row r="1411" spans="1:5" x14ac:dyDescent="0.25">
      <c r="A1411">
        <v>1410</v>
      </c>
      <c r="B1411" s="4">
        <v>1</v>
      </c>
      <c r="C1411" s="3">
        <v>2</v>
      </c>
    </row>
    <row r="1412" spans="1:5" x14ac:dyDescent="0.25">
      <c r="A1412">
        <v>1411</v>
      </c>
      <c r="B1412" s="4">
        <v>1</v>
      </c>
      <c r="C1412" s="3">
        <v>2</v>
      </c>
    </row>
    <row r="1413" spans="1:5" x14ac:dyDescent="0.25">
      <c r="A1413">
        <v>1412</v>
      </c>
      <c r="C1413" s="3">
        <v>2</v>
      </c>
    </row>
    <row r="1414" spans="1:5" x14ac:dyDescent="0.25">
      <c r="A1414">
        <v>1413</v>
      </c>
      <c r="C1414" s="3">
        <v>2</v>
      </c>
    </row>
    <row r="1415" spans="1:5" x14ac:dyDescent="0.25">
      <c r="A1415">
        <v>1414</v>
      </c>
      <c r="C1415" s="3">
        <v>2</v>
      </c>
      <c r="D1415" s="2">
        <v>3</v>
      </c>
    </row>
    <row r="1416" spans="1:5" x14ac:dyDescent="0.25">
      <c r="A1416">
        <v>1415</v>
      </c>
      <c r="C1416" s="3">
        <v>2</v>
      </c>
      <c r="D1416" s="2">
        <v>3</v>
      </c>
    </row>
    <row r="1417" spans="1:5" x14ac:dyDescent="0.25">
      <c r="A1417">
        <v>1416</v>
      </c>
      <c r="C1417" s="3">
        <v>2</v>
      </c>
      <c r="D1417" s="2">
        <v>3</v>
      </c>
      <c r="E1417" s="5">
        <v>4</v>
      </c>
    </row>
    <row r="1418" spans="1:5" x14ac:dyDescent="0.25">
      <c r="A1418">
        <v>1417</v>
      </c>
      <c r="D1418" s="2">
        <v>3</v>
      </c>
      <c r="E1418" s="5">
        <v>4</v>
      </c>
    </row>
    <row r="1419" spans="1:5" x14ac:dyDescent="0.25">
      <c r="A1419">
        <v>1418</v>
      </c>
      <c r="D1419" s="2">
        <v>3</v>
      </c>
      <c r="E1419" s="5">
        <v>4</v>
      </c>
    </row>
    <row r="1420" spans="1:5" x14ac:dyDescent="0.25">
      <c r="A1420">
        <v>1419</v>
      </c>
      <c r="D1420" s="2">
        <v>3</v>
      </c>
      <c r="E1420" s="5">
        <v>4</v>
      </c>
    </row>
    <row r="1421" spans="1:5" x14ac:dyDescent="0.25">
      <c r="A1421">
        <v>1420</v>
      </c>
      <c r="D1421" s="2">
        <v>3</v>
      </c>
      <c r="E1421" s="5">
        <v>4</v>
      </c>
    </row>
    <row r="1422" spans="1:5" x14ac:dyDescent="0.25">
      <c r="A1422">
        <v>1421</v>
      </c>
      <c r="D1422" s="2">
        <v>3</v>
      </c>
      <c r="E1422" s="5">
        <v>4</v>
      </c>
    </row>
    <row r="1423" spans="1:5" x14ac:dyDescent="0.25">
      <c r="A1423">
        <v>1422</v>
      </c>
      <c r="D1423" s="2">
        <v>3</v>
      </c>
      <c r="E1423" s="5">
        <v>4</v>
      </c>
    </row>
    <row r="1424" spans="1:5" x14ac:dyDescent="0.25">
      <c r="A1424">
        <v>1423</v>
      </c>
      <c r="D1424" s="2">
        <v>3</v>
      </c>
      <c r="E1424" s="5">
        <v>4</v>
      </c>
    </row>
    <row r="1425" spans="1:5" x14ac:dyDescent="0.25">
      <c r="A1425">
        <v>1424</v>
      </c>
      <c r="D1425" s="2">
        <v>3</v>
      </c>
      <c r="E1425" s="5">
        <v>4</v>
      </c>
    </row>
    <row r="1426" spans="1:5" x14ac:dyDescent="0.25">
      <c r="A1426">
        <v>1425</v>
      </c>
      <c r="D1426" s="2">
        <v>3</v>
      </c>
      <c r="E1426" s="5">
        <v>4</v>
      </c>
    </row>
    <row r="1427" spans="1:5" x14ac:dyDescent="0.25">
      <c r="A1427">
        <v>1426</v>
      </c>
      <c r="E1427" s="5">
        <v>4</v>
      </c>
    </row>
    <row r="1428" spans="1:5" x14ac:dyDescent="0.25">
      <c r="A1428">
        <v>1427</v>
      </c>
      <c r="E1428" s="5">
        <v>4</v>
      </c>
    </row>
    <row r="1429" spans="1:5" x14ac:dyDescent="0.25">
      <c r="A1429">
        <v>1428</v>
      </c>
    </row>
    <row r="1430" spans="1:5" x14ac:dyDescent="0.25">
      <c r="A1430">
        <v>1429</v>
      </c>
    </row>
    <row r="1431" spans="1:5" x14ac:dyDescent="0.25">
      <c r="A1431">
        <v>1430</v>
      </c>
      <c r="B1431" s="4">
        <v>1</v>
      </c>
    </row>
    <row r="1432" spans="1:5" x14ac:dyDescent="0.25">
      <c r="A1432">
        <v>1431</v>
      </c>
      <c r="B1432" s="4">
        <v>1</v>
      </c>
    </row>
    <row r="1433" spans="1:5" x14ac:dyDescent="0.25">
      <c r="A1433">
        <v>1432</v>
      </c>
      <c r="B1433" s="4">
        <v>1</v>
      </c>
    </row>
    <row r="1434" spans="1:5" x14ac:dyDescent="0.25">
      <c r="A1434">
        <v>1433</v>
      </c>
      <c r="B1434" s="4">
        <v>1</v>
      </c>
    </row>
    <row r="1435" spans="1:5" x14ac:dyDescent="0.25">
      <c r="A1435">
        <v>1434</v>
      </c>
      <c r="B1435" s="4">
        <v>1</v>
      </c>
      <c r="C1435" s="3">
        <v>2</v>
      </c>
    </row>
    <row r="1436" spans="1:5" x14ac:dyDescent="0.25">
      <c r="A1436">
        <v>1435</v>
      </c>
      <c r="B1436" s="4">
        <v>1</v>
      </c>
      <c r="C1436" s="3">
        <v>2</v>
      </c>
    </row>
    <row r="1437" spans="1:5" x14ac:dyDescent="0.25">
      <c r="A1437">
        <v>1436</v>
      </c>
      <c r="B1437" s="4">
        <v>1</v>
      </c>
      <c r="C1437" s="3">
        <v>2</v>
      </c>
    </row>
    <row r="1438" spans="1:5" x14ac:dyDescent="0.25">
      <c r="A1438">
        <v>1437</v>
      </c>
      <c r="B1438" s="4">
        <v>1</v>
      </c>
      <c r="C1438" s="3">
        <v>2</v>
      </c>
    </row>
    <row r="1439" spans="1:5" x14ac:dyDescent="0.25">
      <c r="A1439">
        <v>1438</v>
      </c>
      <c r="B1439" s="4">
        <v>1</v>
      </c>
      <c r="C1439" s="3">
        <v>2</v>
      </c>
    </row>
    <row r="1440" spans="1:5" x14ac:dyDescent="0.25">
      <c r="A1440">
        <v>1439</v>
      </c>
      <c r="B1440" s="4">
        <v>1</v>
      </c>
      <c r="C1440" s="3">
        <v>2</v>
      </c>
    </row>
    <row r="1441" spans="1:5" x14ac:dyDescent="0.25">
      <c r="A1441">
        <v>1440</v>
      </c>
      <c r="C1441" s="3">
        <v>2</v>
      </c>
    </row>
    <row r="1442" spans="1:5" x14ac:dyDescent="0.25">
      <c r="A1442">
        <v>1441</v>
      </c>
      <c r="C1442" s="3">
        <v>2</v>
      </c>
      <c r="D1442" s="2">
        <v>3</v>
      </c>
    </row>
    <row r="1443" spans="1:5" x14ac:dyDescent="0.25">
      <c r="A1443">
        <v>1442</v>
      </c>
      <c r="C1443" s="3">
        <v>2</v>
      </c>
      <c r="D1443" s="2">
        <v>3</v>
      </c>
      <c r="E1443" s="5">
        <v>4</v>
      </c>
    </row>
    <row r="1444" spans="1:5" x14ac:dyDescent="0.25">
      <c r="A1444">
        <v>1443</v>
      </c>
      <c r="D1444" s="2">
        <v>3</v>
      </c>
      <c r="E1444" s="5">
        <v>4</v>
      </c>
    </row>
    <row r="1445" spans="1:5" x14ac:dyDescent="0.25">
      <c r="A1445">
        <v>1444</v>
      </c>
      <c r="D1445" s="2">
        <v>3</v>
      </c>
      <c r="E1445" s="5">
        <v>4</v>
      </c>
    </row>
    <row r="1446" spans="1:5" x14ac:dyDescent="0.25">
      <c r="A1446">
        <v>1445</v>
      </c>
      <c r="D1446" s="2">
        <v>3</v>
      </c>
      <c r="E1446" s="5">
        <v>4</v>
      </c>
    </row>
    <row r="1447" spans="1:5" x14ac:dyDescent="0.25">
      <c r="A1447">
        <v>1446</v>
      </c>
      <c r="D1447" s="2">
        <v>3</v>
      </c>
      <c r="E1447" s="5">
        <v>4</v>
      </c>
    </row>
    <row r="1448" spans="1:5" x14ac:dyDescent="0.25">
      <c r="A1448">
        <v>1447</v>
      </c>
      <c r="D1448" s="2">
        <v>3</v>
      </c>
      <c r="E1448" s="5">
        <v>4</v>
      </c>
    </row>
    <row r="1449" spans="1:5" x14ac:dyDescent="0.25">
      <c r="A1449">
        <v>1448</v>
      </c>
      <c r="D1449" s="2">
        <v>3</v>
      </c>
      <c r="E1449" s="5">
        <v>4</v>
      </c>
    </row>
    <row r="1450" spans="1:5" x14ac:dyDescent="0.25">
      <c r="A1450">
        <v>1449</v>
      </c>
      <c r="D1450" s="2">
        <v>3</v>
      </c>
      <c r="E1450" s="5">
        <v>4</v>
      </c>
    </row>
    <row r="1451" spans="1:5" x14ac:dyDescent="0.25">
      <c r="A1451">
        <v>1450</v>
      </c>
      <c r="D1451" s="2">
        <v>3</v>
      </c>
      <c r="E1451" s="5">
        <v>4</v>
      </c>
    </row>
    <row r="1452" spans="1:5" x14ac:dyDescent="0.25">
      <c r="A1452">
        <v>1451</v>
      </c>
      <c r="D1452" s="2">
        <v>3</v>
      </c>
      <c r="E1452" s="5">
        <v>4</v>
      </c>
    </row>
    <row r="1453" spans="1:5" x14ac:dyDescent="0.25">
      <c r="A1453">
        <v>1452</v>
      </c>
      <c r="D1453" s="2">
        <v>3</v>
      </c>
      <c r="E1453" s="5">
        <v>4</v>
      </c>
    </row>
    <row r="1454" spans="1:5" x14ac:dyDescent="0.25">
      <c r="A1454">
        <v>1453</v>
      </c>
    </row>
    <row r="1455" spans="1:5" x14ac:dyDescent="0.25">
      <c r="A1455">
        <v>1454</v>
      </c>
      <c r="B1455" s="4">
        <v>1</v>
      </c>
    </row>
    <row r="1456" spans="1:5" x14ac:dyDescent="0.25">
      <c r="A1456">
        <v>1455</v>
      </c>
      <c r="B1456" s="4">
        <v>1</v>
      </c>
    </row>
    <row r="1457" spans="1:5" x14ac:dyDescent="0.25">
      <c r="A1457">
        <v>1456</v>
      </c>
      <c r="B1457" s="4">
        <v>1</v>
      </c>
    </row>
    <row r="1458" spans="1:5" x14ac:dyDescent="0.25">
      <c r="A1458">
        <v>1457</v>
      </c>
      <c r="B1458" s="4">
        <v>1</v>
      </c>
    </row>
    <row r="1459" spans="1:5" x14ac:dyDescent="0.25">
      <c r="A1459">
        <v>1458</v>
      </c>
      <c r="B1459" s="4">
        <v>1</v>
      </c>
      <c r="C1459" s="3">
        <v>2</v>
      </c>
    </row>
    <row r="1460" spans="1:5" x14ac:dyDescent="0.25">
      <c r="A1460">
        <v>1459</v>
      </c>
      <c r="B1460" s="4">
        <v>1</v>
      </c>
      <c r="C1460" s="3">
        <v>2</v>
      </c>
    </row>
    <row r="1461" spans="1:5" x14ac:dyDescent="0.25">
      <c r="A1461">
        <v>1460</v>
      </c>
      <c r="B1461" s="4">
        <v>1</v>
      </c>
      <c r="C1461" s="3">
        <v>2</v>
      </c>
    </row>
    <row r="1462" spans="1:5" x14ac:dyDescent="0.25">
      <c r="A1462">
        <v>1461</v>
      </c>
      <c r="B1462" s="4">
        <v>1</v>
      </c>
      <c r="C1462" s="3">
        <v>2</v>
      </c>
    </row>
    <row r="1463" spans="1:5" x14ac:dyDescent="0.25">
      <c r="A1463">
        <v>1462</v>
      </c>
      <c r="B1463" s="4">
        <v>1</v>
      </c>
      <c r="C1463" s="3">
        <v>2</v>
      </c>
    </row>
    <row r="1464" spans="1:5" x14ac:dyDescent="0.25">
      <c r="A1464">
        <v>1463</v>
      </c>
      <c r="B1464" s="4">
        <v>1</v>
      </c>
      <c r="C1464" s="3">
        <v>2</v>
      </c>
    </row>
    <row r="1465" spans="1:5" x14ac:dyDescent="0.25">
      <c r="A1465">
        <v>1464</v>
      </c>
      <c r="C1465" s="3">
        <v>2</v>
      </c>
    </row>
    <row r="1466" spans="1:5" x14ac:dyDescent="0.25">
      <c r="A1466">
        <v>1465</v>
      </c>
      <c r="C1466" s="3">
        <v>2</v>
      </c>
    </row>
    <row r="1467" spans="1:5" x14ac:dyDescent="0.25">
      <c r="A1467">
        <v>1466</v>
      </c>
      <c r="C1467" s="3">
        <v>2</v>
      </c>
      <c r="D1467" s="2">
        <v>3</v>
      </c>
      <c r="E1467" s="5">
        <v>4</v>
      </c>
    </row>
    <row r="1468" spans="1:5" x14ac:dyDescent="0.25">
      <c r="A1468">
        <v>1467</v>
      </c>
      <c r="D1468" s="2">
        <v>3</v>
      </c>
      <c r="E1468" s="5">
        <v>4</v>
      </c>
    </row>
    <row r="1469" spans="1:5" x14ac:dyDescent="0.25">
      <c r="A1469">
        <v>1468</v>
      </c>
      <c r="D1469" s="2">
        <v>3</v>
      </c>
      <c r="E1469" s="5">
        <v>4</v>
      </c>
    </row>
    <row r="1470" spans="1:5" x14ac:dyDescent="0.25">
      <c r="A1470">
        <v>1469</v>
      </c>
      <c r="D1470" s="2">
        <v>3</v>
      </c>
      <c r="E1470" s="5">
        <v>4</v>
      </c>
    </row>
    <row r="1471" spans="1:5" x14ac:dyDescent="0.25">
      <c r="A1471">
        <v>1470</v>
      </c>
      <c r="D1471" s="2">
        <v>3</v>
      </c>
      <c r="E1471" s="5">
        <v>4</v>
      </c>
    </row>
    <row r="1472" spans="1:5" x14ac:dyDescent="0.25">
      <c r="A1472">
        <v>1471</v>
      </c>
      <c r="D1472" s="2">
        <v>3</v>
      </c>
      <c r="E1472" s="5">
        <v>4</v>
      </c>
    </row>
    <row r="1473" spans="1:5" x14ac:dyDescent="0.25">
      <c r="A1473">
        <v>1472</v>
      </c>
      <c r="D1473" s="2">
        <v>3</v>
      </c>
      <c r="E1473" s="5">
        <v>4</v>
      </c>
    </row>
    <row r="1474" spans="1:5" x14ac:dyDescent="0.25">
      <c r="A1474">
        <v>1473</v>
      </c>
      <c r="D1474" s="2">
        <v>3</v>
      </c>
      <c r="E1474" s="5">
        <v>4</v>
      </c>
    </row>
    <row r="1475" spans="1:5" x14ac:dyDescent="0.25">
      <c r="A1475">
        <v>1474</v>
      </c>
      <c r="D1475" s="2">
        <v>3</v>
      </c>
      <c r="E1475" s="5">
        <v>4</v>
      </c>
    </row>
    <row r="1476" spans="1:5" x14ac:dyDescent="0.25">
      <c r="A1476">
        <v>1475</v>
      </c>
      <c r="D1476" s="2">
        <v>3</v>
      </c>
      <c r="E1476" s="5">
        <v>4</v>
      </c>
    </row>
    <row r="1477" spans="1:5" x14ac:dyDescent="0.25">
      <c r="A1477">
        <v>1476</v>
      </c>
      <c r="D1477" s="2">
        <v>3</v>
      </c>
      <c r="E1477" s="5">
        <v>4</v>
      </c>
    </row>
    <row r="1478" spans="1:5" x14ac:dyDescent="0.25">
      <c r="A1478">
        <v>1477</v>
      </c>
      <c r="D1478" s="2">
        <v>3</v>
      </c>
      <c r="E1478" s="5">
        <v>4</v>
      </c>
    </row>
    <row r="1479" spans="1:5" x14ac:dyDescent="0.25">
      <c r="A1479">
        <v>1478</v>
      </c>
      <c r="D1479" s="2">
        <v>3</v>
      </c>
    </row>
    <row r="1480" spans="1:5" x14ac:dyDescent="0.25">
      <c r="A1480">
        <v>1479</v>
      </c>
      <c r="B1480" s="4">
        <v>1</v>
      </c>
    </row>
    <row r="1481" spans="1:5" x14ac:dyDescent="0.25">
      <c r="A1481">
        <v>1480</v>
      </c>
      <c r="B1481" s="4">
        <v>1</v>
      </c>
    </row>
    <row r="1482" spans="1:5" x14ac:dyDescent="0.25">
      <c r="A1482">
        <v>1481</v>
      </c>
      <c r="B1482" s="4">
        <v>1</v>
      </c>
    </row>
    <row r="1483" spans="1:5" x14ac:dyDescent="0.25">
      <c r="A1483">
        <v>1482</v>
      </c>
      <c r="B1483" s="4">
        <v>1</v>
      </c>
    </row>
    <row r="1484" spans="1:5" x14ac:dyDescent="0.25">
      <c r="A1484">
        <v>1483</v>
      </c>
      <c r="B1484" s="4">
        <v>1</v>
      </c>
    </row>
    <row r="1485" spans="1:5" x14ac:dyDescent="0.25">
      <c r="A1485">
        <v>1484</v>
      </c>
      <c r="B1485" s="4">
        <v>1</v>
      </c>
      <c r="C1485" s="3">
        <v>2</v>
      </c>
    </row>
    <row r="1486" spans="1:5" x14ac:dyDescent="0.25">
      <c r="A1486">
        <v>1485</v>
      </c>
      <c r="B1486" s="4">
        <v>1</v>
      </c>
      <c r="C1486" s="3">
        <v>2</v>
      </c>
    </row>
    <row r="1487" spans="1:5" x14ac:dyDescent="0.25">
      <c r="A1487">
        <v>1486</v>
      </c>
      <c r="B1487" s="4">
        <v>1</v>
      </c>
      <c r="C1487" s="3">
        <v>2</v>
      </c>
    </row>
    <row r="1488" spans="1:5" x14ac:dyDescent="0.25">
      <c r="A1488">
        <v>1487</v>
      </c>
      <c r="B1488" s="4">
        <v>1</v>
      </c>
      <c r="C1488" s="3">
        <v>2</v>
      </c>
    </row>
    <row r="1489" spans="1:5" x14ac:dyDescent="0.25">
      <c r="A1489">
        <v>1488</v>
      </c>
      <c r="B1489" s="4">
        <v>1</v>
      </c>
      <c r="C1489" s="3">
        <v>2</v>
      </c>
    </row>
    <row r="1490" spans="1:5" x14ac:dyDescent="0.25">
      <c r="A1490">
        <v>1489</v>
      </c>
      <c r="B1490" s="4">
        <v>1</v>
      </c>
      <c r="C1490" s="3">
        <v>2</v>
      </c>
    </row>
    <row r="1491" spans="1:5" x14ac:dyDescent="0.25">
      <c r="A1491">
        <v>1490</v>
      </c>
      <c r="C1491" s="3">
        <v>2</v>
      </c>
    </row>
    <row r="1492" spans="1:5" x14ac:dyDescent="0.25">
      <c r="A1492">
        <v>1491</v>
      </c>
      <c r="C1492" s="3">
        <v>2</v>
      </c>
    </row>
    <row r="1493" spans="1:5" x14ac:dyDescent="0.25">
      <c r="A1493">
        <v>1492</v>
      </c>
      <c r="C1493" s="3">
        <v>2</v>
      </c>
      <c r="D1493" s="2">
        <v>3</v>
      </c>
    </row>
    <row r="1494" spans="1:5" x14ac:dyDescent="0.25">
      <c r="A1494">
        <v>1493</v>
      </c>
      <c r="D1494" s="2">
        <v>3</v>
      </c>
      <c r="E1494" s="5">
        <v>4</v>
      </c>
    </row>
    <row r="1495" spans="1:5" x14ac:dyDescent="0.25">
      <c r="A1495">
        <v>1494</v>
      </c>
      <c r="D1495" s="2">
        <v>3</v>
      </c>
      <c r="E1495" s="5">
        <v>4</v>
      </c>
    </row>
    <row r="1496" spans="1:5" x14ac:dyDescent="0.25">
      <c r="A1496">
        <v>1495</v>
      </c>
      <c r="D1496" s="2">
        <v>3</v>
      </c>
      <c r="E1496" s="5">
        <v>4</v>
      </c>
    </row>
    <row r="1497" spans="1:5" x14ac:dyDescent="0.25">
      <c r="A1497">
        <v>1496</v>
      </c>
      <c r="D1497" s="2">
        <v>3</v>
      </c>
      <c r="E1497" s="5">
        <v>4</v>
      </c>
    </row>
    <row r="1498" spans="1:5" x14ac:dyDescent="0.25">
      <c r="A1498">
        <v>1497</v>
      </c>
      <c r="D1498" s="2">
        <v>3</v>
      </c>
      <c r="E1498" s="5">
        <v>4</v>
      </c>
    </row>
    <row r="1499" spans="1:5" x14ac:dyDescent="0.25">
      <c r="A1499">
        <v>1498</v>
      </c>
      <c r="D1499" s="2">
        <v>3</v>
      </c>
      <c r="E1499" s="5">
        <v>4</v>
      </c>
    </row>
    <row r="1500" spans="1:5" x14ac:dyDescent="0.25">
      <c r="A1500">
        <v>1499</v>
      </c>
      <c r="D1500" s="2">
        <v>3</v>
      </c>
      <c r="E1500" s="5">
        <v>4</v>
      </c>
    </row>
    <row r="1501" spans="1:5" x14ac:dyDescent="0.25">
      <c r="A1501">
        <v>1500</v>
      </c>
      <c r="D1501" s="2">
        <v>3</v>
      </c>
      <c r="E1501" s="5">
        <v>4</v>
      </c>
    </row>
    <row r="1502" spans="1:5" x14ac:dyDescent="0.25">
      <c r="A1502">
        <v>1501</v>
      </c>
      <c r="D1502" s="2">
        <v>3</v>
      </c>
      <c r="E1502" s="5">
        <v>4</v>
      </c>
    </row>
    <row r="1503" spans="1:5" x14ac:dyDescent="0.25">
      <c r="A1503">
        <v>1502</v>
      </c>
      <c r="D1503" s="2">
        <v>3</v>
      </c>
      <c r="E1503" s="5">
        <v>4</v>
      </c>
    </row>
    <row r="1504" spans="1:5" x14ac:dyDescent="0.25">
      <c r="A1504">
        <v>1503</v>
      </c>
      <c r="B1504" s="4">
        <v>1</v>
      </c>
      <c r="D1504" s="2">
        <v>3</v>
      </c>
      <c r="E1504" s="5">
        <v>4</v>
      </c>
    </row>
    <row r="1505" spans="1:5" x14ac:dyDescent="0.25">
      <c r="A1505">
        <v>1504</v>
      </c>
      <c r="B1505" s="4">
        <v>1</v>
      </c>
      <c r="E1505" s="5">
        <v>4</v>
      </c>
    </row>
    <row r="1506" spans="1:5" x14ac:dyDescent="0.25">
      <c r="A1506">
        <v>1505</v>
      </c>
      <c r="B1506" s="4">
        <v>1</v>
      </c>
    </row>
    <row r="1507" spans="1:5" x14ac:dyDescent="0.25">
      <c r="A1507">
        <v>1506</v>
      </c>
      <c r="B1507" s="4">
        <v>1</v>
      </c>
    </row>
    <row r="1508" spans="1:5" x14ac:dyDescent="0.25">
      <c r="A1508">
        <v>1507</v>
      </c>
      <c r="B1508" s="4">
        <v>1</v>
      </c>
    </row>
    <row r="1509" spans="1:5" x14ac:dyDescent="0.25">
      <c r="A1509">
        <v>1508</v>
      </c>
      <c r="B1509" s="4">
        <v>1</v>
      </c>
      <c r="C1509" s="3">
        <v>2</v>
      </c>
    </row>
    <row r="1510" spans="1:5" x14ac:dyDescent="0.25">
      <c r="A1510">
        <v>1509</v>
      </c>
      <c r="B1510" s="4">
        <v>1</v>
      </c>
      <c r="C1510" s="3">
        <v>2</v>
      </c>
    </row>
    <row r="1511" spans="1:5" x14ac:dyDescent="0.25">
      <c r="A1511">
        <v>1510</v>
      </c>
      <c r="B1511" s="4">
        <v>1</v>
      </c>
      <c r="C1511" s="3">
        <v>2</v>
      </c>
    </row>
    <row r="1512" spans="1:5" x14ac:dyDescent="0.25">
      <c r="A1512">
        <v>1511</v>
      </c>
      <c r="B1512" s="4">
        <v>1</v>
      </c>
      <c r="C1512" s="3">
        <v>2</v>
      </c>
    </row>
    <row r="1513" spans="1:5" x14ac:dyDescent="0.25">
      <c r="A1513">
        <v>1512</v>
      </c>
      <c r="B1513" s="4">
        <v>1</v>
      </c>
      <c r="C1513" s="3">
        <v>2</v>
      </c>
    </row>
    <row r="1514" spans="1:5" x14ac:dyDescent="0.25">
      <c r="A1514">
        <v>1513</v>
      </c>
      <c r="C1514" s="3">
        <v>2</v>
      </c>
    </row>
    <row r="1515" spans="1:5" x14ac:dyDescent="0.25">
      <c r="A1515">
        <v>1514</v>
      </c>
      <c r="C1515" s="3">
        <v>2</v>
      </c>
    </row>
    <row r="1516" spans="1:5" x14ac:dyDescent="0.25">
      <c r="A1516">
        <v>1515</v>
      </c>
      <c r="C1516" s="3">
        <v>2</v>
      </c>
    </row>
    <row r="1517" spans="1:5" x14ac:dyDescent="0.25">
      <c r="A1517">
        <v>1516</v>
      </c>
      <c r="C1517" s="3">
        <v>2</v>
      </c>
    </row>
    <row r="1518" spans="1:5" x14ac:dyDescent="0.25">
      <c r="A1518">
        <v>1517</v>
      </c>
      <c r="C1518" s="3">
        <v>2</v>
      </c>
    </row>
    <row r="1519" spans="1:5" x14ac:dyDescent="0.25">
      <c r="A1519">
        <v>1518</v>
      </c>
      <c r="D1519" s="2">
        <v>3</v>
      </c>
      <c r="E1519" s="5">
        <v>4</v>
      </c>
    </row>
    <row r="1520" spans="1:5" x14ac:dyDescent="0.25">
      <c r="A1520">
        <v>1519</v>
      </c>
      <c r="D1520" s="2">
        <v>3</v>
      </c>
      <c r="E1520" s="5">
        <v>4</v>
      </c>
    </row>
    <row r="1521" spans="1:5" x14ac:dyDescent="0.25">
      <c r="A1521">
        <v>1520</v>
      </c>
      <c r="D1521" s="2">
        <v>3</v>
      </c>
      <c r="E1521" s="5">
        <v>4</v>
      </c>
    </row>
    <row r="1522" spans="1:5" x14ac:dyDescent="0.25">
      <c r="A1522">
        <v>1521</v>
      </c>
      <c r="D1522" s="2">
        <v>3</v>
      </c>
      <c r="E1522" s="5">
        <v>4</v>
      </c>
    </row>
    <row r="1523" spans="1:5" x14ac:dyDescent="0.25">
      <c r="A1523">
        <v>1522</v>
      </c>
      <c r="D1523" s="2">
        <v>3</v>
      </c>
      <c r="E1523" s="5">
        <v>4</v>
      </c>
    </row>
    <row r="1524" spans="1:5" x14ac:dyDescent="0.25">
      <c r="A1524">
        <v>1523</v>
      </c>
      <c r="D1524" s="2">
        <v>3</v>
      </c>
      <c r="E1524" s="5">
        <v>4</v>
      </c>
    </row>
    <row r="1525" spans="1:5" x14ac:dyDescent="0.25">
      <c r="A1525">
        <v>1524</v>
      </c>
      <c r="D1525" s="2">
        <v>3</v>
      </c>
      <c r="E1525" s="5">
        <v>4</v>
      </c>
    </row>
    <row r="1526" spans="1:5" x14ac:dyDescent="0.25">
      <c r="A1526">
        <v>1525</v>
      </c>
      <c r="D1526" s="2">
        <v>3</v>
      </c>
      <c r="E1526" s="5">
        <v>4</v>
      </c>
    </row>
    <row r="1527" spans="1:5" x14ac:dyDescent="0.25">
      <c r="A1527">
        <v>1526</v>
      </c>
      <c r="B1527" s="4">
        <v>1</v>
      </c>
      <c r="D1527" s="2">
        <v>3</v>
      </c>
      <c r="E1527" s="5">
        <v>4</v>
      </c>
    </row>
    <row r="1528" spans="1:5" x14ac:dyDescent="0.25">
      <c r="A1528">
        <v>1527</v>
      </c>
      <c r="B1528" s="4">
        <v>1</v>
      </c>
      <c r="D1528" s="2">
        <v>3</v>
      </c>
      <c r="E1528" s="5">
        <v>4</v>
      </c>
    </row>
    <row r="1529" spans="1:5" x14ac:dyDescent="0.25">
      <c r="A1529">
        <v>1528</v>
      </c>
      <c r="B1529" s="4">
        <v>1</v>
      </c>
      <c r="D1529" s="2">
        <v>3</v>
      </c>
      <c r="E1529" s="5">
        <v>4</v>
      </c>
    </row>
    <row r="1530" spans="1:5" x14ac:dyDescent="0.25">
      <c r="A1530">
        <v>1529</v>
      </c>
      <c r="B1530" s="4">
        <v>1</v>
      </c>
      <c r="D1530" s="2">
        <v>3</v>
      </c>
      <c r="E1530" s="5">
        <v>4</v>
      </c>
    </row>
    <row r="1531" spans="1:5" x14ac:dyDescent="0.25">
      <c r="A1531">
        <v>1530</v>
      </c>
      <c r="B1531" s="4">
        <v>1</v>
      </c>
      <c r="E1531" s="5">
        <v>4</v>
      </c>
    </row>
    <row r="1532" spans="1:5" x14ac:dyDescent="0.25">
      <c r="A1532">
        <v>1531</v>
      </c>
      <c r="B1532" s="4">
        <v>1</v>
      </c>
    </row>
    <row r="1533" spans="1:5" x14ac:dyDescent="0.25">
      <c r="A1533">
        <v>1532</v>
      </c>
      <c r="B1533" s="4">
        <v>1</v>
      </c>
    </row>
    <row r="1534" spans="1:5" x14ac:dyDescent="0.25">
      <c r="A1534">
        <v>1533</v>
      </c>
      <c r="B1534" s="4">
        <v>1</v>
      </c>
      <c r="C1534" s="3">
        <v>2</v>
      </c>
    </row>
    <row r="1535" spans="1:5" x14ac:dyDescent="0.25">
      <c r="A1535">
        <v>1534</v>
      </c>
      <c r="B1535" s="4">
        <v>1</v>
      </c>
      <c r="C1535" s="3">
        <v>2</v>
      </c>
    </row>
    <row r="1536" spans="1:5" x14ac:dyDescent="0.25">
      <c r="A1536">
        <v>1535</v>
      </c>
      <c r="B1536" s="4">
        <v>1</v>
      </c>
      <c r="C1536" s="3">
        <v>2</v>
      </c>
    </row>
    <row r="1537" spans="1:5" x14ac:dyDescent="0.25">
      <c r="A1537">
        <v>1536</v>
      </c>
      <c r="B1537" s="4">
        <v>1</v>
      </c>
      <c r="C1537" s="3">
        <v>2</v>
      </c>
    </row>
    <row r="1538" spans="1:5" x14ac:dyDescent="0.25">
      <c r="A1538">
        <v>1537</v>
      </c>
      <c r="B1538" s="4">
        <v>1</v>
      </c>
      <c r="C1538" s="3">
        <v>2</v>
      </c>
    </row>
    <row r="1539" spans="1:5" x14ac:dyDescent="0.25">
      <c r="A1539">
        <v>1538</v>
      </c>
      <c r="B1539" s="4">
        <v>1</v>
      </c>
      <c r="C1539" s="3">
        <v>2</v>
      </c>
    </row>
    <row r="1540" spans="1:5" x14ac:dyDescent="0.25">
      <c r="A1540">
        <v>1539</v>
      </c>
      <c r="B1540" s="4">
        <v>1</v>
      </c>
      <c r="C1540" s="3">
        <v>2</v>
      </c>
    </row>
    <row r="1541" spans="1:5" x14ac:dyDescent="0.25">
      <c r="A1541">
        <v>1540</v>
      </c>
      <c r="C1541" s="3">
        <v>2</v>
      </c>
    </row>
    <row r="1542" spans="1:5" x14ac:dyDescent="0.25">
      <c r="A1542">
        <v>1541</v>
      </c>
      <c r="C1542" s="3">
        <v>2</v>
      </c>
    </row>
    <row r="1543" spans="1:5" x14ac:dyDescent="0.25">
      <c r="A1543">
        <v>1542</v>
      </c>
      <c r="C1543" s="3">
        <v>2</v>
      </c>
      <c r="D1543" s="2">
        <v>3</v>
      </c>
    </row>
    <row r="1544" spans="1:5" x14ac:dyDescent="0.25">
      <c r="A1544">
        <v>1543</v>
      </c>
      <c r="C1544" s="3">
        <v>2</v>
      </c>
      <c r="D1544" s="2">
        <v>3</v>
      </c>
    </row>
    <row r="1545" spans="1:5" x14ac:dyDescent="0.25">
      <c r="A1545">
        <v>1544</v>
      </c>
      <c r="C1545" s="3">
        <v>2</v>
      </c>
      <c r="D1545" s="2">
        <v>3</v>
      </c>
    </row>
    <row r="1546" spans="1:5" x14ac:dyDescent="0.25">
      <c r="A1546">
        <v>1545</v>
      </c>
      <c r="C1546" s="3">
        <v>2</v>
      </c>
      <c r="D1546" s="2">
        <v>3</v>
      </c>
      <c r="E1546" s="5">
        <v>4</v>
      </c>
    </row>
    <row r="1547" spans="1:5" x14ac:dyDescent="0.25">
      <c r="A1547">
        <v>1546</v>
      </c>
      <c r="D1547" s="2">
        <v>3</v>
      </c>
      <c r="E1547" s="5">
        <v>4</v>
      </c>
    </row>
    <row r="1548" spans="1:5" x14ac:dyDescent="0.25">
      <c r="A1548">
        <v>1547</v>
      </c>
      <c r="D1548" s="2">
        <v>3</v>
      </c>
      <c r="E1548" s="5">
        <v>4</v>
      </c>
    </row>
    <row r="1549" spans="1:5" x14ac:dyDescent="0.25">
      <c r="A1549">
        <v>1548</v>
      </c>
      <c r="D1549" s="2">
        <v>3</v>
      </c>
      <c r="E1549" s="5">
        <v>4</v>
      </c>
    </row>
    <row r="1550" spans="1:5" x14ac:dyDescent="0.25">
      <c r="A1550">
        <v>1549</v>
      </c>
      <c r="D1550" s="2">
        <v>3</v>
      </c>
      <c r="E1550" s="5">
        <v>4</v>
      </c>
    </row>
    <row r="1551" spans="1:5" x14ac:dyDescent="0.25">
      <c r="A1551">
        <v>1550</v>
      </c>
      <c r="D1551" s="2">
        <v>3</v>
      </c>
      <c r="E1551" s="5">
        <v>4</v>
      </c>
    </row>
    <row r="1552" spans="1:5" x14ac:dyDescent="0.25">
      <c r="A1552">
        <v>1551</v>
      </c>
      <c r="B1552" s="4">
        <v>1</v>
      </c>
      <c r="D1552" s="2">
        <v>3</v>
      </c>
      <c r="E1552" s="5">
        <v>4</v>
      </c>
    </row>
    <row r="1553" spans="1:5" x14ac:dyDescent="0.25">
      <c r="A1553">
        <v>1552</v>
      </c>
      <c r="B1553" s="4">
        <v>1</v>
      </c>
      <c r="D1553" s="2">
        <v>3</v>
      </c>
      <c r="E1553" s="5">
        <v>4</v>
      </c>
    </row>
    <row r="1554" spans="1:5" x14ac:dyDescent="0.25">
      <c r="A1554">
        <v>1553</v>
      </c>
      <c r="B1554" s="4">
        <v>1</v>
      </c>
      <c r="D1554" s="2">
        <v>3</v>
      </c>
      <c r="E1554" s="5">
        <v>4</v>
      </c>
    </row>
    <row r="1555" spans="1:5" x14ac:dyDescent="0.25">
      <c r="A1555">
        <v>1554</v>
      </c>
      <c r="B1555" s="4">
        <v>1</v>
      </c>
      <c r="D1555" s="2">
        <v>3</v>
      </c>
      <c r="E1555" s="5">
        <v>4</v>
      </c>
    </row>
    <row r="1556" spans="1:5" x14ac:dyDescent="0.25">
      <c r="A1556">
        <v>1555</v>
      </c>
      <c r="B1556" s="4">
        <v>1</v>
      </c>
      <c r="D1556" s="2">
        <v>3</v>
      </c>
      <c r="E1556" s="5">
        <v>4</v>
      </c>
    </row>
    <row r="1557" spans="1:5" x14ac:dyDescent="0.25">
      <c r="A1557">
        <v>1556</v>
      </c>
      <c r="B1557" s="4">
        <v>1</v>
      </c>
      <c r="D1557" s="2">
        <v>3</v>
      </c>
      <c r="E1557" s="5">
        <v>4</v>
      </c>
    </row>
    <row r="1558" spans="1:5" x14ac:dyDescent="0.25">
      <c r="A1558">
        <v>1557</v>
      </c>
      <c r="B1558" s="4">
        <v>1</v>
      </c>
      <c r="E1558" s="5">
        <v>4</v>
      </c>
    </row>
    <row r="1559" spans="1:5" x14ac:dyDescent="0.25">
      <c r="A1559">
        <v>1558</v>
      </c>
      <c r="B1559" s="4">
        <v>1</v>
      </c>
      <c r="E1559" s="5">
        <v>4</v>
      </c>
    </row>
    <row r="1560" spans="1:5" x14ac:dyDescent="0.25">
      <c r="A1560">
        <v>1559</v>
      </c>
      <c r="B1560" s="4">
        <v>1</v>
      </c>
      <c r="E1560" s="5">
        <v>4</v>
      </c>
    </row>
    <row r="1561" spans="1:5" x14ac:dyDescent="0.25">
      <c r="A1561">
        <v>1560</v>
      </c>
      <c r="B1561" s="4">
        <v>1</v>
      </c>
      <c r="E1561" s="5">
        <v>4</v>
      </c>
    </row>
    <row r="1562" spans="1:5" x14ac:dyDescent="0.25">
      <c r="A1562">
        <v>1561</v>
      </c>
      <c r="B1562" s="4">
        <v>1</v>
      </c>
      <c r="C1562" s="3">
        <v>2</v>
      </c>
      <c r="E1562" s="5">
        <v>4</v>
      </c>
    </row>
    <row r="1563" spans="1:5" x14ac:dyDescent="0.25">
      <c r="A1563">
        <v>1562</v>
      </c>
      <c r="B1563" s="4">
        <v>1</v>
      </c>
      <c r="C1563" s="3">
        <v>2</v>
      </c>
      <c r="E1563" s="5">
        <v>4</v>
      </c>
    </row>
    <row r="1564" spans="1:5" x14ac:dyDescent="0.25">
      <c r="A1564">
        <v>1563</v>
      </c>
      <c r="B1564" s="4">
        <v>1</v>
      </c>
      <c r="C1564" s="3">
        <v>2</v>
      </c>
    </row>
    <row r="1565" spans="1:5" x14ac:dyDescent="0.25">
      <c r="A1565">
        <v>1564</v>
      </c>
      <c r="B1565" s="4">
        <v>1</v>
      </c>
      <c r="C1565" s="3">
        <v>2</v>
      </c>
    </row>
    <row r="1566" spans="1:5" x14ac:dyDescent="0.25">
      <c r="A1566">
        <v>1565</v>
      </c>
      <c r="B1566" s="4">
        <v>1</v>
      </c>
      <c r="C1566" s="3">
        <v>2</v>
      </c>
    </row>
    <row r="1567" spans="1:5" x14ac:dyDescent="0.25">
      <c r="A1567">
        <v>1566</v>
      </c>
      <c r="B1567" s="4">
        <v>1</v>
      </c>
      <c r="C1567" s="3">
        <v>2</v>
      </c>
    </row>
    <row r="1568" spans="1:5" x14ac:dyDescent="0.25">
      <c r="A1568">
        <v>1567</v>
      </c>
      <c r="B1568" s="4">
        <v>1</v>
      </c>
      <c r="C1568" s="3">
        <v>2</v>
      </c>
    </row>
    <row r="1569" spans="1:6" x14ac:dyDescent="0.25">
      <c r="A1569">
        <v>1568</v>
      </c>
      <c r="B1569" s="4">
        <v>1</v>
      </c>
      <c r="C1569" s="3">
        <v>2</v>
      </c>
    </row>
    <row r="1570" spans="1:6" x14ac:dyDescent="0.25">
      <c r="A1570">
        <v>1569</v>
      </c>
      <c r="C1570" s="3">
        <v>2</v>
      </c>
      <c r="D1570" s="2">
        <v>3</v>
      </c>
    </row>
    <row r="1571" spans="1:6" x14ac:dyDescent="0.25">
      <c r="A1571">
        <v>1570</v>
      </c>
      <c r="C1571" s="3">
        <v>2</v>
      </c>
      <c r="D1571" s="2">
        <v>3</v>
      </c>
      <c r="F1571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E46AA-438A-43F4-83A6-4A40B0298B62}">
  <dimension ref="A1:EA72"/>
  <sheetViews>
    <sheetView topLeftCell="AJ1" workbookViewId="0">
      <selection activeCell="EC1" sqref="EC1:EE3"/>
    </sheetView>
  </sheetViews>
  <sheetFormatPr defaultRowHeight="15" x14ac:dyDescent="0.25"/>
  <cols>
    <col min="1" max="1" width="11" bestFit="1" customWidth="1"/>
    <col min="2" max="2" width="9" bestFit="1" customWidth="1"/>
    <col min="3" max="3" width="11" bestFit="1" customWidth="1"/>
    <col min="4" max="4" width="9" bestFit="1" customWidth="1"/>
    <col min="5" max="5" width="11" bestFit="1" customWidth="1"/>
    <col min="6" max="6" width="10" bestFit="1" customWidth="1"/>
    <col min="7" max="7" width="11" bestFit="1" customWidth="1"/>
    <col min="8" max="8" width="10" bestFit="1" customWidth="1"/>
    <col min="9" max="9" width="6.85546875" bestFit="1" customWidth="1"/>
    <col min="11" max="11" width="16" bestFit="1" customWidth="1"/>
    <col min="12" max="12" width="15.7109375" bestFit="1" customWidth="1"/>
    <col min="13" max="13" width="16.140625" bestFit="1" customWidth="1"/>
    <col min="14" max="14" width="15.85546875" bestFit="1" customWidth="1"/>
    <col min="16" max="16" width="16.7109375" bestFit="1" customWidth="1"/>
    <col min="17" max="17" width="16.42578125" bestFit="1" customWidth="1"/>
    <col min="18" max="18" width="16.85546875" bestFit="1" customWidth="1"/>
    <col min="19" max="19" width="16.5703125" bestFit="1" customWidth="1"/>
    <col min="21" max="21" width="15.85546875" bestFit="1" customWidth="1"/>
    <col min="22" max="22" width="15.5703125" bestFit="1" customWidth="1"/>
    <col min="23" max="23" width="16" bestFit="1" customWidth="1"/>
    <col min="24" max="24" width="15.7109375" bestFit="1" customWidth="1"/>
    <col min="26" max="26" width="15.85546875" bestFit="1" customWidth="1"/>
    <col min="27" max="27" width="15.5703125" bestFit="1" customWidth="1"/>
    <col min="28" max="28" width="16" bestFit="1" customWidth="1"/>
    <col min="29" max="29" width="15.7109375" bestFit="1" customWidth="1"/>
    <col min="31" max="31" width="19.85546875" bestFit="1" customWidth="1"/>
    <col min="32" max="32" width="19.5703125" bestFit="1" customWidth="1"/>
    <col min="33" max="33" width="20" bestFit="1" customWidth="1"/>
    <col min="34" max="34" width="19.7109375" bestFit="1" customWidth="1"/>
    <col min="36" max="36" width="20" bestFit="1" customWidth="1"/>
    <col min="37" max="37" width="19.7109375" bestFit="1" customWidth="1"/>
    <col min="38" max="38" width="20.140625" bestFit="1" customWidth="1"/>
    <col min="39" max="39" width="19.85546875" bestFit="1" customWidth="1"/>
    <col min="41" max="41" width="21.7109375" bestFit="1" customWidth="1"/>
    <col min="42" max="42" width="21.42578125" bestFit="1" customWidth="1"/>
    <col min="43" max="43" width="21.85546875" bestFit="1" customWidth="1"/>
    <col min="44" max="44" width="21.5703125" bestFit="1" customWidth="1"/>
    <col min="46" max="46" width="19.140625" bestFit="1" customWidth="1"/>
    <col min="48" max="51" width="12" bestFit="1" customWidth="1"/>
    <col min="53" max="56" width="12" bestFit="1" customWidth="1"/>
    <col min="58" max="58" width="18.7109375" bestFit="1" customWidth="1"/>
    <col min="59" max="59" width="18.140625" bestFit="1" customWidth="1"/>
    <col min="61" max="61" width="18" bestFit="1" customWidth="1"/>
    <col min="62" max="62" width="17.42578125" bestFit="1" customWidth="1"/>
    <col min="64" max="64" width="16.42578125" bestFit="1" customWidth="1"/>
    <col min="65" max="65" width="15" bestFit="1" customWidth="1"/>
    <col min="67" max="68" width="17.85546875" bestFit="1" customWidth="1"/>
    <col min="70" max="70" width="17.5703125" bestFit="1" customWidth="1"/>
    <col min="71" max="71" width="17.28515625" bestFit="1" customWidth="1"/>
    <col min="73" max="73" width="6.28515625" bestFit="1" customWidth="1"/>
    <col min="74" max="74" width="15.28515625" bestFit="1" customWidth="1"/>
    <col min="75" max="75" width="15.7109375" bestFit="1" customWidth="1"/>
    <col min="76" max="76" width="15.42578125" bestFit="1" customWidth="1"/>
    <col min="77" max="77" width="6" bestFit="1" customWidth="1"/>
    <col min="78" max="78" width="15.28515625" bestFit="1" customWidth="1"/>
    <col min="79" max="79" width="15.42578125" bestFit="1" customWidth="1"/>
    <col min="80" max="80" width="15.140625" bestFit="1" customWidth="1"/>
    <col min="81" max="81" width="6.42578125" bestFit="1" customWidth="1"/>
    <col min="82" max="82" width="15.7109375" bestFit="1" customWidth="1"/>
    <col min="83" max="83" width="15.42578125" bestFit="1" customWidth="1"/>
    <col min="84" max="84" width="15.5703125" bestFit="1" customWidth="1"/>
    <col min="85" max="85" width="6.140625" bestFit="1" customWidth="1"/>
    <col min="86" max="86" width="15.42578125" bestFit="1" customWidth="1"/>
    <col min="87" max="87" width="15.140625" bestFit="1" customWidth="1"/>
    <col min="88" max="88" width="15.5703125" bestFit="1" customWidth="1"/>
    <col min="90" max="90" width="5.5703125" bestFit="1" customWidth="1"/>
    <col min="91" max="91" width="14.5703125" bestFit="1" customWidth="1"/>
    <col min="92" max="92" width="15" bestFit="1" customWidth="1"/>
    <col min="93" max="93" width="14.7109375" bestFit="1" customWidth="1"/>
    <col min="94" max="94" width="5.28515625" bestFit="1" customWidth="1"/>
    <col min="95" max="95" width="14.5703125" bestFit="1" customWidth="1"/>
    <col min="96" max="96" width="14.7109375" bestFit="1" customWidth="1"/>
    <col min="97" max="97" width="14.42578125" bestFit="1" customWidth="1"/>
    <col min="98" max="98" width="5.7109375" bestFit="1" customWidth="1"/>
    <col min="99" max="99" width="15" bestFit="1" customWidth="1"/>
    <col min="100" max="100" width="14.7109375" bestFit="1" customWidth="1"/>
    <col min="101" max="101" width="14.85546875" bestFit="1" customWidth="1"/>
    <col min="102" max="102" width="5.42578125" bestFit="1" customWidth="1"/>
    <col min="103" max="103" width="14.7109375" bestFit="1" customWidth="1"/>
    <col min="104" max="104" width="14.42578125" bestFit="1" customWidth="1"/>
    <col min="105" max="105" width="14.85546875" bestFit="1" customWidth="1"/>
    <col min="107" max="107" width="14.140625" bestFit="1" customWidth="1"/>
    <col min="108" max="108" width="14.5703125" bestFit="1" customWidth="1"/>
    <col min="109" max="109" width="14.28515625" bestFit="1" customWidth="1"/>
    <col min="110" max="110" width="14.140625" bestFit="1" customWidth="1"/>
    <col min="111" max="111" width="14.28515625" bestFit="1" customWidth="1"/>
    <col min="112" max="112" width="14" bestFit="1" customWidth="1"/>
    <col min="113" max="113" width="14.5703125" bestFit="1" customWidth="1"/>
    <col min="114" max="114" width="14.28515625" bestFit="1" customWidth="1"/>
    <col min="115" max="115" width="14.42578125" bestFit="1" customWidth="1"/>
    <col min="116" max="116" width="14.28515625" bestFit="1" customWidth="1"/>
    <col min="117" max="117" width="14" bestFit="1" customWidth="1"/>
    <col min="118" max="118" width="14.42578125" bestFit="1" customWidth="1"/>
    <col min="120" max="120" width="14.85546875" bestFit="1" customWidth="1"/>
    <col min="121" max="121" width="15.28515625" bestFit="1" customWidth="1"/>
    <col min="122" max="122" width="15" bestFit="1" customWidth="1"/>
    <col min="123" max="123" width="14.85546875" bestFit="1" customWidth="1"/>
    <col min="124" max="124" width="15" bestFit="1" customWidth="1"/>
    <col min="125" max="125" width="14.7109375" bestFit="1" customWidth="1"/>
    <col min="126" max="126" width="15.28515625" bestFit="1" customWidth="1"/>
    <col min="127" max="127" width="15" bestFit="1" customWidth="1"/>
    <col min="128" max="128" width="15.140625" bestFit="1" customWidth="1"/>
    <col min="129" max="129" width="15" bestFit="1" customWidth="1"/>
    <col min="130" max="130" width="14.7109375" bestFit="1" customWidth="1"/>
    <col min="131" max="131" width="15.140625" bestFit="1" customWidth="1"/>
  </cols>
  <sheetData>
    <row r="1" spans="1:13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s="1" t="s">
        <v>111</v>
      </c>
      <c r="K1" t="s">
        <v>79</v>
      </c>
      <c r="L1" t="s">
        <v>80</v>
      </c>
      <c r="M1" t="s">
        <v>81</v>
      </c>
      <c r="N1" t="s">
        <v>82</v>
      </c>
      <c r="P1" t="s">
        <v>83</v>
      </c>
      <c r="Q1" t="s">
        <v>84</v>
      </c>
      <c r="R1" t="s">
        <v>85</v>
      </c>
      <c r="S1" t="s">
        <v>86</v>
      </c>
      <c r="U1" t="s">
        <v>87</v>
      </c>
      <c r="V1" t="s">
        <v>88</v>
      </c>
      <c r="W1" t="s">
        <v>89</v>
      </c>
      <c r="X1" t="s">
        <v>90</v>
      </c>
      <c r="Z1" t="s">
        <v>23</v>
      </c>
      <c r="AA1" t="s">
        <v>24</v>
      </c>
      <c r="AB1" t="s">
        <v>25</v>
      </c>
      <c r="AC1" t="s">
        <v>26</v>
      </c>
      <c r="AE1" t="s">
        <v>124</v>
      </c>
      <c r="AF1" t="s">
        <v>125</v>
      </c>
      <c r="AG1" t="s">
        <v>126</v>
      </c>
      <c r="AH1" t="s">
        <v>127</v>
      </c>
      <c r="AJ1" t="s">
        <v>132</v>
      </c>
      <c r="AK1" t="s">
        <v>133</v>
      </c>
      <c r="AL1" t="s">
        <v>134</v>
      </c>
      <c r="AM1" t="s">
        <v>135</v>
      </c>
      <c r="AO1" t="s">
        <v>306</v>
      </c>
      <c r="AP1" t="s">
        <v>307</v>
      </c>
      <c r="AQ1" t="s">
        <v>308</v>
      </c>
      <c r="AR1" t="s">
        <v>309</v>
      </c>
      <c r="AT1" t="s">
        <v>310</v>
      </c>
      <c r="AV1" t="s">
        <v>91</v>
      </c>
      <c r="AW1" t="s">
        <v>92</v>
      </c>
      <c r="AX1" t="s">
        <v>93</v>
      </c>
      <c r="AY1" t="s">
        <v>94</v>
      </c>
      <c r="BA1" t="s">
        <v>95</v>
      </c>
      <c r="BB1" t="s">
        <v>96</v>
      </c>
      <c r="BC1" t="s">
        <v>97</v>
      </c>
      <c r="BD1" t="s">
        <v>98</v>
      </c>
      <c r="BF1" t="s">
        <v>27</v>
      </c>
      <c r="BG1" t="s">
        <v>28</v>
      </c>
      <c r="BI1" t="s">
        <v>34</v>
      </c>
      <c r="BJ1" t="s">
        <v>35</v>
      </c>
      <c r="BL1" t="s">
        <v>37</v>
      </c>
      <c r="BM1" t="s">
        <v>38</v>
      </c>
      <c r="BO1" t="s">
        <v>42</v>
      </c>
      <c r="BP1" t="s">
        <v>43</v>
      </c>
      <c r="BR1" t="s">
        <v>328</v>
      </c>
      <c r="BS1" t="s">
        <v>329</v>
      </c>
      <c r="BU1" t="s">
        <v>47</v>
      </c>
      <c r="BV1" t="s">
        <v>48</v>
      </c>
      <c r="BW1" t="s">
        <v>49</v>
      </c>
      <c r="BX1" t="s">
        <v>50</v>
      </c>
      <c r="BY1" t="s">
        <v>51</v>
      </c>
      <c r="BZ1" t="s">
        <v>52</v>
      </c>
      <c r="CA1" t="s">
        <v>53</v>
      </c>
      <c r="CB1" t="s">
        <v>54</v>
      </c>
      <c r="CC1" t="s">
        <v>55</v>
      </c>
      <c r="CD1" t="s">
        <v>56</v>
      </c>
      <c r="CE1" t="s">
        <v>57</v>
      </c>
      <c r="CF1" t="s">
        <v>58</v>
      </c>
      <c r="CG1" t="s">
        <v>59</v>
      </c>
      <c r="CH1" t="s">
        <v>60</v>
      </c>
      <c r="CI1" t="s">
        <v>61</v>
      </c>
      <c r="CJ1" t="s">
        <v>62</v>
      </c>
      <c r="CL1" t="s">
        <v>63</v>
      </c>
      <c r="CM1" t="s">
        <v>64</v>
      </c>
      <c r="CN1" t="s">
        <v>65</v>
      </c>
      <c r="CO1" t="s">
        <v>66</v>
      </c>
      <c r="CP1" t="s">
        <v>67</v>
      </c>
      <c r="CQ1" t="s">
        <v>68</v>
      </c>
      <c r="CR1" t="s">
        <v>69</v>
      </c>
      <c r="CS1" t="s">
        <v>70</v>
      </c>
      <c r="CT1" t="s">
        <v>71</v>
      </c>
      <c r="CU1" t="s">
        <v>72</v>
      </c>
      <c r="CV1" t="s">
        <v>73</v>
      </c>
      <c r="CW1" t="s">
        <v>74</v>
      </c>
      <c r="CX1" t="s">
        <v>75</v>
      </c>
      <c r="CY1" t="s">
        <v>76</v>
      </c>
      <c r="CZ1" t="s">
        <v>77</v>
      </c>
      <c r="DA1" t="s">
        <v>78</v>
      </c>
      <c r="DC1" t="s">
        <v>140</v>
      </c>
      <c r="DD1" t="s">
        <v>141</v>
      </c>
      <c r="DE1" t="s">
        <v>142</v>
      </c>
      <c r="DF1" t="s">
        <v>143</v>
      </c>
      <c r="DG1" t="s">
        <v>144</v>
      </c>
      <c r="DH1" t="s">
        <v>145</v>
      </c>
      <c r="DI1" t="s">
        <v>146</v>
      </c>
      <c r="DJ1" t="s">
        <v>147</v>
      </c>
      <c r="DK1" t="s">
        <v>148</v>
      </c>
      <c r="DL1" t="s">
        <v>149</v>
      </c>
      <c r="DM1" t="s">
        <v>150</v>
      </c>
      <c r="DN1" t="s">
        <v>151</v>
      </c>
      <c r="DP1" t="s">
        <v>152</v>
      </c>
      <c r="DQ1" t="s">
        <v>153</v>
      </c>
      <c r="DR1" t="s">
        <v>154</v>
      </c>
      <c r="DS1" t="s">
        <v>155</v>
      </c>
      <c r="DT1" t="s">
        <v>156</v>
      </c>
      <c r="DU1" t="s">
        <v>157</v>
      </c>
      <c r="DV1" t="s">
        <v>158</v>
      </c>
      <c r="DW1" t="s">
        <v>159</v>
      </c>
      <c r="DX1" t="s">
        <v>160</v>
      </c>
      <c r="DY1" t="s">
        <v>161</v>
      </c>
      <c r="DZ1" t="s">
        <v>162</v>
      </c>
      <c r="EA1" t="s">
        <v>163</v>
      </c>
    </row>
    <row r="2" spans="1:131" x14ac:dyDescent="0.25">
      <c r="A2">
        <v>43.83165000000001</v>
      </c>
      <c r="B2">
        <v>7.950037</v>
      </c>
      <c r="C2">
        <v>32.921875000000007</v>
      </c>
      <c r="D2">
        <v>6.5079799999999999</v>
      </c>
      <c r="E2">
        <v>22.709149000000011</v>
      </c>
      <c r="F2">
        <v>7.7213000000000003</v>
      </c>
      <c r="G2">
        <v>33.76964000000001</v>
      </c>
      <c r="H2">
        <v>5.63558</v>
      </c>
      <c r="K2">
        <f>(16/200)</f>
        <v>0.08</v>
      </c>
      <c r="L2">
        <f>(17/200)</f>
        <v>8.5000000000000006E-2</v>
      </c>
      <c r="M2">
        <f>(19/200)</f>
        <v>9.5000000000000001E-2</v>
      </c>
      <c r="N2">
        <f>(19/200)</f>
        <v>9.5000000000000001E-2</v>
      </c>
      <c r="P2">
        <f>(13/200)</f>
        <v>6.5000000000000002E-2</v>
      </c>
      <c r="Q2">
        <f>(17/200)</f>
        <v>8.5000000000000006E-2</v>
      </c>
      <c r="R2">
        <f>(17/200)</f>
        <v>8.5000000000000006E-2</v>
      </c>
      <c r="S2">
        <f>(14/200)</f>
        <v>7.0000000000000007E-2</v>
      </c>
      <c r="U2">
        <f>0.08+0.065</f>
        <v>0.14500000000000002</v>
      </c>
      <c r="V2">
        <f>0.085+0.085</f>
        <v>0.17</v>
      </c>
      <c r="W2">
        <f>0.095+0.085</f>
        <v>0.18</v>
      </c>
      <c r="X2">
        <f>0.095+0.07</f>
        <v>0.16500000000000001</v>
      </c>
      <c r="Z2">
        <f>SQRT((ABS($A$3-$A$2)^2+(ABS($B$3-$B$2)^2)))</f>
        <v>21.459381474039414</v>
      </c>
      <c r="AA2">
        <f>SQRT((ABS($C$3-$C$2)^2+(ABS($D$3-$D$2)^2)))</f>
        <v>22.481448872782195</v>
      </c>
      <c r="AB2">
        <f>SQRT((ABS($E$3-$E$2)^2+(ABS($F$3-$F$2)^2)))</f>
        <v>22.307361126066745</v>
      </c>
      <c r="AC2">
        <f>SQRT((ABS($G$3-$G$2)^2+(ABS($H$3-$H$2)^2)))</f>
        <v>24.736540555504238</v>
      </c>
      <c r="AE2">
        <f>(COUNTA(U2:U12)/SUM(U2:U12))</f>
        <v>7.575757575757577</v>
      </c>
      <c r="AF2">
        <f>(COUNTA(V2:V12)/SUM(V2:V12))</f>
        <v>7.3529411764705879</v>
      </c>
      <c r="AG2">
        <f>(COUNTA(W2:W12)/SUM(W2:W12))</f>
        <v>7.4906367041198507</v>
      </c>
      <c r="AH2">
        <f>(COUNTA(X2:X12)/SUM(X2:X12))</f>
        <v>7.4074074074074057</v>
      </c>
      <c r="AJ2">
        <f>1/0.145</f>
        <v>6.8965517241379315</v>
      </c>
      <c r="AK2">
        <f>1/0.17</f>
        <v>5.8823529411764701</v>
      </c>
      <c r="AL2">
        <f>1/0.18</f>
        <v>5.5555555555555554</v>
      </c>
      <c r="AM2">
        <f>1/0.165</f>
        <v>6.0606060606060606</v>
      </c>
      <c r="AO2">
        <f t="shared" ref="AO2:AO11" si="0">$Z2/$U2</f>
        <v>147.99573430372007</v>
      </c>
      <c r="AP2">
        <f t="shared" ref="AP2:AP11" si="1">$AA2/$V2</f>
        <v>132.24381689871879</v>
      </c>
      <c r="AQ2">
        <f t="shared" ref="AQ2:AQ11" si="2">$AB2/$W2</f>
        <v>123.92978403370414</v>
      </c>
      <c r="AR2">
        <f t="shared" ref="AR2:AR10" si="3">$AC2/$X2</f>
        <v>149.91842760911658</v>
      </c>
      <c r="AT2">
        <f>AT4/AT6</f>
        <v>180.79360119217574</v>
      </c>
      <c r="AV2">
        <f>((0.08/0.145)*100)</f>
        <v>55.172413793103459</v>
      </c>
      <c r="AW2">
        <f>((0.085/0.17)*100)</f>
        <v>50</v>
      </c>
      <c r="AX2">
        <f>((0.095/0.18)*100)</f>
        <v>52.777777777777779</v>
      </c>
      <c r="AY2">
        <f>((0.095/0.165)*100)</f>
        <v>57.575757575757571</v>
      </c>
      <c r="BA2">
        <f>((0.065/0.145)*100)</f>
        <v>44.827586206896555</v>
      </c>
      <c r="BB2">
        <f>((0.085/0.17)*100)</f>
        <v>50</v>
      </c>
      <c r="BC2">
        <f>((0.085/0.18)*100)</f>
        <v>47.222222222222229</v>
      </c>
      <c r="BD2">
        <f>((0.07/0.165)*100)</f>
        <v>42.424242424242422</v>
      </c>
      <c r="BF2">
        <f>ABS($B$2-$D$2)</f>
        <v>1.4420570000000001</v>
      </c>
      <c r="BG2">
        <f>ABS($F$2-$H$2)</f>
        <v>2.0857200000000002</v>
      </c>
      <c r="BL2">
        <f>SQRT((ABS($A$2-$E$3)^2+(ABS($B$2-$F$3)^2)))</f>
        <v>1.2128998208145578</v>
      </c>
      <c r="BM2">
        <f>SQRT((ABS($C$2-$G$2)^2+(ABS($D$2-$H$2)^2)))</f>
        <v>1.2164650653532982</v>
      </c>
      <c r="BO2">
        <f>SQRT((ABS($A$2-$G$2)^2+(ABS($B$2-$H$2)^2)))</f>
        <v>10.324764231930384</v>
      </c>
      <c r="BP2">
        <f>SQRT((ABS($C$2-$E$3)^2+(ABS($D$2-$F$3)^2)))</f>
        <v>12.211462016679654</v>
      </c>
      <c r="BR2">
        <f>DEGREES(ACOS((11.255429315645^2+22.3073611260667^2-11.5375972689449^2)/(2*11.255429315645*22.3073611260667)))</f>
        <v>11.998682898827459</v>
      </c>
      <c r="BS2">
        <f>DEGREES(ACOS((11.5375972689449^2+24.7365405555042^2-13.5452841578105^2)/(2*11.5375972689449*24.7365405555042)))</f>
        <v>10.335974027661146</v>
      </c>
      <c r="BU2">
        <v>16</v>
      </c>
      <c r="BV2">
        <v>4</v>
      </c>
      <c r="BW2">
        <v>4</v>
      </c>
      <c r="BX2">
        <v>15</v>
      </c>
      <c r="BY2">
        <v>17</v>
      </c>
      <c r="BZ2">
        <v>4</v>
      </c>
      <c r="CA2">
        <v>17</v>
      </c>
      <c r="CB2">
        <v>3</v>
      </c>
      <c r="CC2">
        <v>19</v>
      </c>
      <c r="CD2">
        <v>6</v>
      </c>
      <c r="CE2">
        <v>17</v>
      </c>
      <c r="CF2">
        <v>5</v>
      </c>
      <c r="CG2">
        <v>19</v>
      </c>
      <c r="CH2">
        <v>15</v>
      </c>
      <c r="CI2">
        <v>7</v>
      </c>
      <c r="CJ2">
        <v>7</v>
      </c>
      <c r="CL2">
        <v>13</v>
      </c>
      <c r="CM2">
        <v>0</v>
      </c>
      <c r="CN2">
        <v>0</v>
      </c>
      <c r="CO2">
        <v>13</v>
      </c>
      <c r="CP2">
        <v>17</v>
      </c>
      <c r="CQ2">
        <v>0</v>
      </c>
      <c r="CR2">
        <v>15</v>
      </c>
      <c r="CS2">
        <v>0</v>
      </c>
      <c r="CT2">
        <v>17</v>
      </c>
      <c r="CU2">
        <v>0</v>
      </c>
      <c r="CV2">
        <v>15</v>
      </c>
      <c r="CW2">
        <v>0</v>
      </c>
      <c r="CX2">
        <v>14</v>
      </c>
      <c r="CY2">
        <v>13</v>
      </c>
      <c r="CZ2">
        <v>0</v>
      </c>
      <c r="DA2">
        <v>0</v>
      </c>
      <c r="DC2">
        <f>((4/16)*100)</f>
        <v>25</v>
      </c>
      <c r="DD2">
        <f>((4/16)*100)</f>
        <v>25</v>
      </c>
      <c r="DE2">
        <f>((15/16)*100)</f>
        <v>93.75</v>
      </c>
      <c r="DF2">
        <f>((4/17)*100)</f>
        <v>23.52941176470588</v>
      </c>
      <c r="DG2">
        <f>((17/17)*100)</f>
        <v>100</v>
      </c>
      <c r="DH2">
        <f>((3/17)*100)</f>
        <v>17.647058823529413</v>
      </c>
      <c r="DI2">
        <f>((6/19)*100)</f>
        <v>31.578947368421051</v>
      </c>
      <c r="DJ2">
        <f>((17/19)*100)</f>
        <v>89.473684210526315</v>
      </c>
      <c r="DK2">
        <f>((5/19)*100)</f>
        <v>26.315789473684209</v>
      </c>
      <c r="DL2">
        <f>((15/19)*100)</f>
        <v>78.94736842105263</v>
      </c>
      <c r="DM2">
        <f>((7/19)*100)</f>
        <v>36.84210526315789</v>
      </c>
      <c r="DN2">
        <f>((7/19)*100)</f>
        <v>36.84210526315789</v>
      </c>
      <c r="DP2">
        <f>((0/13)*100)</f>
        <v>0</v>
      </c>
      <c r="DQ2">
        <f>((0/13)*100)</f>
        <v>0</v>
      </c>
      <c r="DR2">
        <f>((13/13)*100)</f>
        <v>100</v>
      </c>
      <c r="DS2">
        <f>((0/17)*100)</f>
        <v>0</v>
      </c>
      <c r="DT2">
        <f>((15/17)*100)</f>
        <v>88.235294117647058</v>
      </c>
      <c r="DU2">
        <f>((0/17)*100)</f>
        <v>0</v>
      </c>
      <c r="DV2">
        <f>((0/17)*100)</f>
        <v>0</v>
      </c>
      <c r="DW2">
        <f>((15/17)*100)</f>
        <v>88.235294117647058</v>
      </c>
      <c r="DX2">
        <f>((0/17)*100)</f>
        <v>0</v>
      </c>
      <c r="DY2">
        <f>((13/14)*100)</f>
        <v>92.857142857142861</v>
      </c>
      <c r="DZ2">
        <f>((0/14)*100)</f>
        <v>0</v>
      </c>
      <c r="EA2">
        <f>((0/14)*100)</f>
        <v>0</v>
      </c>
    </row>
    <row r="3" spans="1:131" x14ac:dyDescent="0.25">
      <c r="A3">
        <v>65.279389000000009</v>
      </c>
      <c r="B3">
        <v>8.656822</v>
      </c>
      <c r="C3">
        <v>55.403259000000006</v>
      </c>
      <c r="D3">
        <v>6.5619880000000004</v>
      </c>
      <c r="E3">
        <v>45.010594000000005</v>
      </c>
      <c r="F3">
        <v>8.235023</v>
      </c>
      <c r="G3">
        <v>58.479031000000006</v>
      </c>
      <c r="H3">
        <v>6.7942150000000003</v>
      </c>
      <c r="K3">
        <f>(16/200)</f>
        <v>0.08</v>
      </c>
      <c r="L3">
        <f>(18/200)</f>
        <v>0.09</v>
      </c>
      <c r="M3">
        <f>(13/200)</f>
        <v>6.5000000000000002E-2</v>
      </c>
      <c r="N3">
        <f>(17/200)</f>
        <v>8.5000000000000006E-2</v>
      </c>
      <c r="P3">
        <f>(12/200)</f>
        <v>0.06</v>
      </c>
      <c r="Q3">
        <f>(12/200)</f>
        <v>0.06</v>
      </c>
      <c r="R3">
        <f>(12/200)</f>
        <v>0.06</v>
      </c>
      <c r="S3">
        <f>(12/200)</f>
        <v>0.06</v>
      </c>
      <c r="U3">
        <f>0.08+0.06</f>
        <v>0.14000000000000001</v>
      </c>
      <c r="V3">
        <f>0.09+0.06</f>
        <v>0.15</v>
      </c>
      <c r="W3">
        <f>0.065+0.06</f>
        <v>0.125</v>
      </c>
      <c r="X3">
        <f>0.085+0.06</f>
        <v>0.14500000000000002</v>
      </c>
      <c r="Z3">
        <f>SQRT((ABS($A$4-$A$3)^2+(ABS($B$4-$B$3)^2)))</f>
        <v>18.086358489909045</v>
      </c>
      <c r="AA3">
        <f>SQRT((ABS($C$4-$C$3)^2+(ABS($D$4-$D$3)^2)))</f>
        <v>20.945083278009786</v>
      </c>
      <c r="AB3">
        <f>SQRT((ABS($E$4-$E$3)^2+(ABS($F$4-$F$3)^2)))</f>
        <v>20.884222829151106</v>
      </c>
      <c r="AC3">
        <f>SQRT((ABS($G$4-$G$3)^2+(ABS($H$4-$H$3)^2)))</f>
        <v>20.530420757373001</v>
      </c>
      <c r="AJ3">
        <f>1/0.14</f>
        <v>7.1428571428571423</v>
      </c>
      <c r="AK3">
        <f>1/0.15</f>
        <v>6.666666666666667</v>
      </c>
      <c r="AL3">
        <f>1/0.125</f>
        <v>8</v>
      </c>
      <c r="AM3">
        <f>1/0.145</f>
        <v>6.8965517241379315</v>
      </c>
      <c r="AO3">
        <f t="shared" si="0"/>
        <v>129.18827492792175</v>
      </c>
      <c r="AP3">
        <f t="shared" si="1"/>
        <v>139.63388852006526</v>
      </c>
      <c r="AQ3">
        <f t="shared" si="2"/>
        <v>167.07378263320885</v>
      </c>
      <c r="AR3">
        <f t="shared" si="3"/>
        <v>141.58910867153793</v>
      </c>
      <c r="AT3" t="s">
        <v>311</v>
      </c>
      <c r="AV3">
        <f>((0.08/0.14)*100)</f>
        <v>57.142857142857139</v>
      </c>
      <c r="AW3">
        <f>((0.09/0.15)*100)</f>
        <v>60</v>
      </c>
      <c r="AX3">
        <f>((0.065/0.125)*100)</f>
        <v>52</v>
      </c>
      <c r="AY3">
        <f>((0.085/0.145)*100)</f>
        <v>58.62068965517242</v>
      </c>
      <c r="BA3">
        <f>((0.06/0.14)*100)</f>
        <v>42.857142857142847</v>
      </c>
      <c r="BB3">
        <f>((0.06/0.15)*100)</f>
        <v>40</v>
      </c>
      <c r="BC3">
        <f>((0.06/0.125)*100)</f>
        <v>48</v>
      </c>
      <c r="BD3">
        <f>((0.06/0.145)*100)</f>
        <v>41.379310344827587</v>
      </c>
      <c r="BF3">
        <f>ABS($B$3-$D$3)</f>
        <v>2.0948339999999996</v>
      </c>
      <c r="BG3">
        <f>ABS($F$3-$H$3)</f>
        <v>1.4408079999999996</v>
      </c>
      <c r="BL3">
        <f>SQRT((ABS($A$3-$E$4)^2+(ABS($B$3-$F$4)^2)))</f>
        <v>0.98862265655304593</v>
      </c>
      <c r="BM3">
        <f>SQRT((ABS($C$3-$G$3)^2+(ABS($D$3-$H$3)^2)))</f>
        <v>3.0845263454075091</v>
      </c>
      <c r="BO3">
        <f>SQRT((ABS($A$3-$G$3)^2+(ABS($B$3-$H$3)^2)))</f>
        <v>7.0508278779596543</v>
      </c>
      <c r="BP3">
        <f>SQRT((ABS($C$3-$E$3)^2+(ABS($D$3-$F$3)^2)))</f>
        <v>10.526468159522928</v>
      </c>
      <c r="BR3">
        <f>DEGREES(ACOS((13.4366604296199^2+17.4012865722991^2-4.99678671691999^2)/(2*13.4366604296199*17.4012865722991)))</f>
        <v>11.414755712577247</v>
      </c>
      <c r="BS3">
        <f>DEGREES(ACOS((7.84589681205233^2+20.530420757373^2-13.4366604296199^2)/(2*7.84589681205233*20.530420757373)))</f>
        <v>20.11311662804944</v>
      </c>
      <c r="BU3">
        <v>16</v>
      </c>
      <c r="BV3">
        <v>5</v>
      </c>
      <c r="BW3">
        <v>3</v>
      </c>
      <c r="BX3">
        <v>12</v>
      </c>
      <c r="BY3">
        <v>18</v>
      </c>
      <c r="BZ3">
        <v>6</v>
      </c>
      <c r="CA3">
        <v>13</v>
      </c>
      <c r="CB3">
        <v>6</v>
      </c>
      <c r="CC3">
        <v>13</v>
      </c>
      <c r="CD3">
        <v>1</v>
      </c>
      <c r="CE3">
        <v>13</v>
      </c>
      <c r="CF3">
        <v>5</v>
      </c>
      <c r="CG3">
        <v>17</v>
      </c>
      <c r="CH3">
        <v>12</v>
      </c>
      <c r="CI3">
        <v>5</v>
      </c>
      <c r="CJ3">
        <v>8</v>
      </c>
      <c r="CL3">
        <v>12</v>
      </c>
      <c r="CM3">
        <v>0</v>
      </c>
      <c r="CN3">
        <v>0</v>
      </c>
      <c r="CO3">
        <v>8</v>
      </c>
      <c r="CP3">
        <v>12</v>
      </c>
      <c r="CQ3">
        <v>0</v>
      </c>
      <c r="CR3">
        <v>12</v>
      </c>
      <c r="CS3">
        <v>0</v>
      </c>
      <c r="CT3">
        <v>12</v>
      </c>
      <c r="CU3">
        <v>0</v>
      </c>
      <c r="CV3">
        <v>12</v>
      </c>
      <c r="CW3">
        <v>0</v>
      </c>
      <c r="CX3">
        <v>12</v>
      </c>
      <c r="CY3">
        <v>8</v>
      </c>
      <c r="CZ3">
        <v>0</v>
      </c>
      <c r="DA3">
        <v>4</v>
      </c>
      <c r="DC3">
        <f>((5/16)*100)</f>
        <v>31.25</v>
      </c>
      <c r="DD3">
        <f>((3/16)*100)</f>
        <v>18.75</v>
      </c>
      <c r="DE3">
        <f>((12/16)*100)</f>
        <v>75</v>
      </c>
      <c r="DF3">
        <f>((6/18)*100)</f>
        <v>33.333333333333329</v>
      </c>
      <c r="DG3">
        <f>((13/18)*100)</f>
        <v>72.222222222222214</v>
      </c>
      <c r="DH3">
        <f>((6/18)*100)</f>
        <v>33.333333333333329</v>
      </c>
      <c r="DI3">
        <f>((1/13)*100)</f>
        <v>7.6923076923076925</v>
      </c>
      <c r="DJ3">
        <f>((13/13)*100)</f>
        <v>100</v>
      </c>
      <c r="DK3">
        <f>((5/13)*100)</f>
        <v>38.461538461538467</v>
      </c>
      <c r="DL3">
        <f>((12/17)*100)</f>
        <v>70.588235294117652</v>
      </c>
      <c r="DM3">
        <f>((5/17)*100)</f>
        <v>29.411764705882355</v>
      </c>
      <c r="DN3">
        <f>((8/17)*100)</f>
        <v>47.058823529411761</v>
      </c>
      <c r="DP3">
        <f>((0/12)*100)</f>
        <v>0</v>
      </c>
      <c r="DQ3">
        <f>((0/12)*100)</f>
        <v>0</v>
      </c>
      <c r="DR3">
        <f>((8/12)*100)</f>
        <v>66.666666666666657</v>
      </c>
      <c r="DS3">
        <f>((0/12)*100)</f>
        <v>0</v>
      </c>
      <c r="DT3">
        <f>((12/12)*100)</f>
        <v>100</v>
      </c>
      <c r="DU3">
        <f>((0/12)*100)</f>
        <v>0</v>
      </c>
      <c r="DV3">
        <f>((0/12)*100)</f>
        <v>0</v>
      </c>
      <c r="DW3">
        <f>((12/12)*100)</f>
        <v>100</v>
      </c>
      <c r="DX3">
        <f>((0/12)*100)</f>
        <v>0</v>
      </c>
      <c r="DY3">
        <f>((8/12)*100)</f>
        <v>66.666666666666657</v>
      </c>
      <c r="DZ3">
        <f>((0/12)*100)</f>
        <v>0</v>
      </c>
      <c r="EA3">
        <f>((4/12)*100)</f>
        <v>33.333333333333329</v>
      </c>
    </row>
    <row r="4" spans="1:131" x14ac:dyDescent="0.25">
      <c r="A4">
        <v>83.363841000000008</v>
      </c>
      <c r="B4">
        <v>8.9194230000000001</v>
      </c>
      <c r="C4">
        <v>76.311432000000011</v>
      </c>
      <c r="D4">
        <v>7.804894</v>
      </c>
      <c r="E4">
        <v>65.85899400000001</v>
      </c>
      <c r="F4">
        <v>9.4577170000000006</v>
      </c>
      <c r="G4">
        <v>79.00922700000001</v>
      </c>
      <c r="H4">
        <v>6.6981489999999999</v>
      </c>
      <c r="K4">
        <f>(16/200)</f>
        <v>0.08</v>
      </c>
      <c r="L4">
        <f>(16/200)</f>
        <v>0.08</v>
      </c>
      <c r="M4">
        <f>(13/200)</f>
        <v>6.5000000000000002E-2</v>
      </c>
      <c r="N4">
        <f>(15/200)</f>
        <v>7.4999999999999997E-2</v>
      </c>
      <c r="P4">
        <f>(10/200)</f>
        <v>0.05</v>
      </c>
      <c r="Q4">
        <f>(12/200)</f>
        <v>0.06</v>
      </c>
      <c r="R4">
        <f>(13/200)</f>
        <v>6.5000000000000002E-2</v>
      </c>
      <c r="S4">
        <f>(12/200)</f>
        <v>0.06</v>
      </c>
      <c r="U4">
        <f>0.08+0.05</f>
        <v>0.13</v>
      </c>
      <c r="V4">
        <f>0.08+0.06</f>
        <v>0.14000000000000001</v>
      </c>
      <c r="W4">
        <f>0.065+0.065</f>
        <v>0.13</v>
      </c>
      <c r="X4">
        <f>0.075+0.06</f>
        <v>0.13500000000000001</v>
      </c>
      <c r="Z4">
        <f>SQRT((ABS($A$5-$A$4)^2+(ABS($B$5-$B$4)^2)))</f>
        <v>21.845417881956415</v>
      </c>
      <c r="AA4">
        <f>SQRT((ABS($C$5-$C$4)^2+(ABS($D$5-$D$4)^2)))</f>
        <v>20.18858463844337</v>
      </c>
      <c r="AB4">
        <f>SQRT((ABS($E$5-$E$4)^2+(ABS($F$5-$F$4)^2)))</f>
        <v>17.401286572299096</v>
      </c>
      <c r="AC4">
        <f>SQRT((ABS($G$5-$G$4)^2+(ABS($H$5-$H$4)^2)))</f>
        <v>22.252979719317878</v>
      </c>
      <c r="AJ4">
        <f>1/0.13</f>
        <v>7.6923076923076916</v>
      </c>
      <c r="AK4">
        <f>1/0.14</f>
        <v>7.1428571428571423</v>
      </c>
      <c r="AL4">
        <f>1/0.13</f>
        <v>7.6923076923076916</v>
      </c>
      <c r="AM4">
        <f>1/0.135</f>
        <v>7.4074074074074066</v>
      </c>
      <c r="AO4">
        <f t="shared" si="0"/>
        <v>168.04167601504935</v>
      </c>
      <c r="AP4">
        <f t="shared" si="1"/>
        <v>144.20417598888119</v>
      </c>
      <c r="AQ4">
        <f t="shared" si="2"/>
        <v>133.8560505561469</v>
      </c>
      <c r="AR4">
        <f t="shared" si="3"/>
        <v>164.83688680976203</v>
      </c>
      <c r="AT4">
        <f>SUM(Z:AC)</f>
        <v>5102.8993936491624</v>
      </c>
      <c r="AV4">
        <f>((0.08/0.13)*100)</f>
        <v>61.53846153846154</v>
      </c>
      <c r="AW4">
        <f>((0.08/0.14)*100)</f>
        <v>57.142857142857139</v>
      </c>
      <c r="AX4">
        <f>((0.065/0.13)*100)</f>
        <v>50</v>
      </c>
      <c r="AY4">
        <f>((0.075/0.135)*100)</f>
        <v>55.55555555555555</v>
      </c>
      <c r="BA4">
        <f>((0.05/0.13)*100)</f>
        <v>38.461538461538467</v>
      </c>
      <c r="BB4">
        <f>((0.06/0.14)*100)</f>
        <v>42.857142857142847</v>
      </c>
      <c r="BC4">
        <f>((0.065/0.13)*100)</f>
        <v>50</v>
      </c>
      <c r="BD4">
        <f>((0.06/0.135)*100)</f>
        <v>44.444444444444443</v>
      </c>
      <c r="BF4">
        <f>ABS($B$4-$D$4)</f>
        <v>1.1145290000000001</v>
      </c>
      <c r="BG4">
        <f>ABS($F$4-$H$4)</f>
        <v>2.7595680000000007</v>
      </c>
      <c r="BL4">
        <f>SQRT((ABS($A$4-$E$5)^2+(ABS($B$4-$F$5)^2)))</f>
        <v>0.4187839923636052</v>
      </c>
      <c r="BM4">
        <f>SQRT((ABS($C$4-$G$4)^2+(ABS($D$4-$H$4)^2)))</f>
        <v>2.9159873725806831</v>
      </c>
      <c r="BO4">
        <f>SQRT((ABS($A$4-$G$4)^2+(ABS($B$4-$H$4)^2)))</f>
        <v>4.8884272800228894</v>
      </c>
      <c r="BP4">
        <f>SQRT((ABS($C$4-$E$5)^2+(ABS($D$4-$F$5)^2)))</f>
        <v>7.1126934811629496</v>
      </c>
      <c r="BR4">
        <f>DEGREES(ACOS((18.395857316135^2+21.606844150542^2-4.78339574111582^2)/(2*18.395857316135*21.606844150542)))</f>
        <v>10.202723308518605</v>
      </c>
      <c r="BS4">
        <f>DEGREES(ACOS((4.99678671691999^2+22.2529797193179^2-18.395857316135^2)/(2*4.99678671691999*22.2529797193179)))</f>
        <v>35.185163200639806</v>
      </c>
      <c r="BU4">
        <v>16</v>
      </c>
      <c r="BV4">
        <v>7</v>
      </c>
      <c r="BW4">
        <v>4</v>
      </c>
      <c r="BX4">
        <v>9</v>
      </c>
      <c r="BY4">
        <v>16</v>
      </c>
      <c r="BZ4">
        <v>7</v>
      </c>
      <c r="CA4">
        <v>9</v>
      </c>
      <c r="CB4">
        <v>4</v>
      </c>
      <c r="CC4">
        <v>13</v>
      </c>
      <c r="CD4">
        <v>3</v>
      </c>
      <c r="CE4">
        <v>9</v>
      </c>
      <c r="CF4">
        <v>8</v>
      </c>
      <c r="CG4">
        <v>15</v>
      </c>
      <c r="CH4">
        <v>9</v>
      </c>
      <c r="CI4">
        <v>4</v>
      </c>
      <c r="CJ4">
        <v>10</v>
      </c>
      <c r="CL4">
        <v>10</v>
      </c>
      <c r="CM4">
        <v>1</v>
      </c>
      <c r="CN4">
        <v>0</v>
      </c>
      <c r="CO4">
        <v>5</v>
      </c>
      <c r="CP4">
        <v>12</v>
      </c>
      <c r="CQ4">
        <v>1</v>
      </c>
      <c r="CR4">
        <v>8</v>
      </c>
      <c r="CS4">
        <v>0</v>
      </c>
      <c r="CT4">
        <v>13</v>
      </c>
      <c r="CU4">
        <v>0</v>
      </c>
      <c r="CV4">
        <v>8</v>
      </c>
      <c r="CW4">
        <v>4</v>
      </c>
      <c r="CX4">
        <v>12</v>
      </c>
      <c r="CY4">
        <v>5</v>
      </c>
      <c r="CZ4">
        <v>0</v>
      </c>
      <c r="DA4">
        <v>7</v>
      </c>
      <c r="DC4">
        <f>((7/16)*100)</f>
        <v>43.75</v>
      </c>
      <c r="DD4">
        <f>((4/16)*100)</f>
        <v>25</v>
      </c>
      <c r="DE4">
        <f>((9/16)*100)</f>
        <v>56.25</v>
      </c>
      <c r="DF4">
        <f>((7/16)*100)</f>
        <v>43.75</v>
      </c>
      <c r="DG4">
        <f>((9/16)*100)</f>
        <v>56.25</v>
      </c>
      <c r="DH4">
        <f>((4/16)*100)</f>
        <v>25</v>
      </c>
      <c r="DI4">
        <f>((3/13)*100)</f>
        <v>23.076923076923077</v>
      </c>
      <c r="DJ4">
        <f>((9/13)*100)</f>
        <v>69.230769230769226</v>
      </c>
      <c r="DK4">
        <f>((8/13)*100)</f>
        <v>61.53846153846154</v>
      </c>
      <c r="DL4">
        <f>((9/15)*100)</f>
        <v>60</v>
      </c>
      <c r="DM4">
        <f>((4/15)*100)</f>
        <v>26.666666666666668</v>
      </c>
      <c r="DN4">
        <f>((10/15)*100)</f>
        <v>66.666666666666657</v>
      </c>
      <c r="DP4">
        <f>((1/10)*100)</f>
        <v>10</v>
      </c>
      <c r="DQ4">
        <f>((0/10)*100)</f>
        <v>0</v>
      </c>
      <c r="DR4">
        <f>((5/10)*100)</f>
        <v>50</v>
      </c>
      <c r="DS4">
        <f>((1/12)*100)</f>
        <v>8.3333333333333321</v>
      </c>
      <c r="DT4">
        <f>((8/12)*100)</f>
        <v>66.666666666666657</v>
      </c>
      <c r="DU4">
        <f>((0/12)*100)</f>
        <v>0</v>
      </c>
      <c r="DV4">
        <f>((0/13)*100)</f>
        <v>0</v>
      </c>
      <c r="DW4">
        <f>((8/13)*100)</f>
        <v>61.53846153846154</v>
      </c>
      <c r="DX4">
        <f>((4/13)*100)</f>
        <v>30.76923076923077</v>
      </c>
      <c r="DY4">
        <f>((5/12)*100)</f>
        <v>41.666666666666671</v>
      </c>
      <c r="DZ4">
        <f>((0/12)*100)</f>
        <v>0</v>
      </c>
      <c r="EA4">
        <f>((7/12)*100)</f>
        <v>58.333333333333336</v>
      </c>
    </row>
    <row r="5" spans="1:131" x14ac:dyDescent="0.25">
      <c r="A5">
        <v>105.15124200000001</v>
      </c>
      <c r="B5">
        <v>7.328373</v>
      </c>
      <c r="C5">
        <v>96.437837999999999</v>
      </c>
      <c r="D5">
        <v>6.2216279999999999</v>
      </c>
      <c r="E5">
        <v>83.259775000000005</v>
      </c>
      <c r="F5">
        <v>9.3250709999999994</v>
      </c>
      <c r="G5">
        <v>101.22144900000001</v>
      </c>
      <c r="H5">
        <v>5.3519319999999997</v>
      </c>
      <c r="K5">
        <f>(15/200)</f>
        <v>7.4999999999999997E-2</v>
      </c>
      <c r="L5">
        <f>(14/200)</f>
        <v>7.0000000000000007E-2</v>
      </c>
      <c r="M5">
        <f>(13/200)</f>
        <v>6.5000000000000002E-2</v>
      </c>
      <c r="N5">
        <f>(15/200)</f>
        <v>7.4999999999999997E-2</v>
      </c>
      <c r="P5">
        <f>(10/200)</f>
        <v>0.05</v>
      </c>
      <c r="Q5">
        <f>(11/200)</f>
        <v>5.5E-2</v>
      </c>
      <c r="R5">
        <f>(12/200)</f>
        <v>0.06</v>
      </c>
      <c r="S5">
        <f>(11/200)</f>
        <v>5.5E-2</v>
      </c>
      <c r="U5">
        <f>0.075+0.05</f>
        <v>0.125</v>
      </c>
      <c r="V5">
        <f>0.07+0.055</f>
        <v>0.125</v>
      </c>
      <c r="W5">
        <f>0.065+0.06</f>
        <v>0.125</v>
      </c>
      <c r="X5">
        <f>0.075+0.055</f>
        <v>0.13</v>
      </c>
      <c r="Z5">
        <f>SQRT((ABS($A$6-$A$5)^2+(ABS($B$6-$B$5)^2)))</f>
        <v>21.894157239671422</v>
      </c>
      <c r="AA5">
        <f>SQRT((ABS($C$6-$C$5)^2+(ABS($D$6-$D$5)^2)))</f>
        <v>23.474011563237205</v>
      </c>
      <c r="AB5">
        <f>SQRT((ABS($E$6-$E$5)^2+(ABS($F$6-$F$5)^2)))</f>
        <v>21.60684415054202</v>
      </c>
      <c r="AC5">
        <f>SQRT((ABS($G$6-$G$5)^2+(ABS($H$6-$H$5)^2)))</f>
        <v>23.816104347281819</v>
      </c>
      <c r="AJ5">
        <f>1/0.125</f>
        <v>8</v>
      </c>
      <c r="AK5">
        <f>1/0.125</f>
        <v>8</v>
      </c>
      <c r="AL5">
        <f>1/0.125</f>
        <v>8</v>
      </c>
      <c r="AM5">
        <f>1/0.13</f>
        <v>7.6923076923076916</v>
      </c>
      <c r="AO5">
        <f t="shared" si="0"/>
        <v>175.15325791737138</v>
      </c>
      <c r="AP5">
        <f t="shared" si="1"/>
        <v>187.79209250589764</v>
      </c>
      <c r="AQ5">
        <f t="shared" si="2"/>
        <v>172.85475320433616</v>
      </c>
      <c r="AR5">
        <f t="shared" si="3"/>
        <v>183.20080267139861</v>
      </c>
      <c r="AT5" t="s">
        <v>312</v>
      </c>
      <c r="AV5">
        <f>((0.075/0.125)*100)</f>
        <v>60</v>
      </c>
      <c r="AW5">
        <f>((0.07/0.125)*100)</f>
        <v>56.000000000000007</v>
      </c>
      <c r="AX5">
        <f>((0.065/0.125)*100)</f>
        <v>52</v>
      </c>
      <c r="AY5">
        <f>((0.075/0.13)*100)</f>
        <v>57.692307692307686</v>
      </c>
      <c r="BA5">
        <f>((0.05/0.125)*100)</f>
        <v>40</v>
      </c>
      <c r="BB5">
        <f>((0.055/0.125)*100)</f>
        <v>44</v>
      </c>
      <c r="BC5">
        <f>((0.06/0.125)*100)</f>
        <v>48</v>
      </c>
      <c r="BD5">
        <f>((0.055/0.13)*100)</f>
        <v>42.307692307692307</v>
      </c>
      <c r="BF5">
        <f>ABS($B$5-$D$5)</f>
        <v>1.1067450000000001</v>
      </c>
      <c r="BG5">
        <f>ABS($F$5-$H$5)</f>
        <v>3.9731389999999998</v>
      </c>
      <c r="BL5">
        <f>SQRT((ABS($A$5-$E$6)^2+(ABS($B$5-$F$6)^2)))</f>
        <v>1.17995542694841</v>
      </c>
      <c r="BM5">
        <f>SQRT((ABS($C$5-$G$5)^2+(ABS($D$5-$H$5)^2)))</f>
        <v>4.8620268748472659</v>
      </c>
      <c r="BO5">
        <f>SQRT((ABS($A$5-$G$5)^2+(ABS($B$5-$H$5)^2)))</f>
        <v>4.3988171193321994</v>
      </c>
      <c r="BP5">
        <f>SQRT((ABS($C$5-$E$6)^2+(ABS($D$5-$F$6)^2)))</f>
        <v>8.7068954996096082</v>
      </c>
      <c r="BR5">
        <f>DEGREES(ACOS((25.0971903850934^2+27.7486352615998^2-3.67632908117243^2)/(2*25.0971903850934*27.7486352615998)))</f>
        <v>5.5312183178565881</v>
      </c>
      <c r="BS5">
        <f>DEGREES(ACOS((4.78339574111582^2+23.8161043472818^2-20.484629537441^2)/(2*4.78339574111582*23.8161043472818)))</f>
        <v>41.567201230053016</v>
      </c>
      <c r="BU5">
        <v>15</v>
      </c>
      <c r="BV5">
        <v>6</v>
      </c>
      <c r="BW5">
        <v>5</v>
      </c>
      <c r="BX5">
        <v>8</v>
      </c>
      <c r="BY5">
        <v>14</v>
      </c>
      <c r="BZ5">
        <v>6</v>
      </c>
      <c r="CA5">
        <v>7</v>
      </c>
      <c r="CB5">
        <v>4</v>
      </c>
      <c r="CC5">
        <v>13</v>
      </c>
      <c r="CD5">
        <v>4</v>
      </c>
      <c r="CE5">
        <v>7</v>
      </c>
      <c r="CF5">
        <v>10</v>
      </c>
      <c r="CG5">
        <v>15</v>
      </c>
      <c r="CH5">
        <v>8</v>
      </c>
      <c r="CI5">
        <v>5</v>
      </c>
      <c r="CJ5">
        <v>12</v>
      </c>
      <c r="CL5">
        <v>10</v>
      </c>
      <c r="CM5">
        <v>2</v>
      </c>
      <c r="CN5">
        <v>1</v>
      </c>
      <c r="CO5">
        <v>4</v>
      </c>
      <c r="CP5">
        <v>11</v>
      </c>
      <c r="CQ5">
        <v>2</v>
      </c>
      <c r="CR5">
        <v>5</v>
      </c>
      <c r="CS5">
        <v>0</v>
      </c>
      <c r="CT5">
        <v>12</v>
      </c>
      <c r="CU5">
        <v>0</v>
      </c>
      <c r="CV5">
        <v>5</v>
      </c>
      <c r="CW5">
        <v>7</v>
      </c>
      <c r="CX5">
        <v>11</v>
      </c>
      <c r="CY5">
        <v>4</v>
      </c>
      <c r="CZ5">
        <v>1</v>
      </c>
      <c r="DA5">
        <v>8</v>
      </c>
      <c r="DC5">
        <f>((6/15)*100)</f>
        <v>40</v>
      </c>
      <c r="DD5">
        <f>((5/15)*100)</f>
        <v>33.333333333333329</v>
      </c>
      <c r="DE5">
        <f>((8/15)*100)</f>
        <v>53.333333333333336</v>
      </c>
      <c r="DF5">
        <f>((6/14)*100)</f>
        <v>42.857142857142854</v>
      </c>
      <c r="DG5">
        <f>((7/14)*100)</f>
        <v>50</v>
      </c>
      <c r="DH5">
        <f>((4/14)*100)</f>
        <v>28.571428571428569</v>
      </c>
      <c r="DI5">
        <f>((4/13)*100)</f>
        <v>30.76923076923077</v>
      </c>
      <c r="DJ5">
        <f>((7/13)*100)</f>
        <v>53.846153846153847</v>
      </c>
      <c r="DK5">
        <f>((10/13)*100)</f>
        <v>76.923076923076934</v>
      </c>
      <c r="DL5">
        <f>((8/15)*100)</f>
        <v>53.333333333333336</v>
      </c>
      <c r="DM5">
        <f>((5/15)*100)</f>
        <v>33.333333333333329</v>
      </c>
      <c r="DN5">
        <f>((12/15)*100)</f>
        <v>80</v>
      </c>
      <c r="DP5">
        <f>((2/10)*100)</f>
        <v>20</v>
      </c>
      <c r="DQ5">
        <f>((1/10)*100)</f>
        <v>10</v>
      </c>
      <c r="DR5">
        <f>((4/10)*100)</f>
        <v>40</v>
      </c>
      <c r="DS5">
        <f>((2/11)*100)</f>
        <v>18.181818181818183</v>
      </c>
      <c r="DT5">
        <f>((5/11)*100)</f>
        <v>45.454545454545453</v>
      </c>
      <c r="DU5">
        <f>((0/11)*100)</f>
        <v>0</v>
      </c>
      <c r="DV5">
        <f>((0/12)*100)</f>
        <v>0</v>
      </c>
      <c r="DW5">
        <f>((5/12)*100)</f>
        <v>41.666666666666671</v>
      </c>
      <c r="DX5">
        <f>((7/12)*100)</f>
        <v>58.333333333333336</v>
      </c>
      <c r="DY5">
        <f>((4/11)*100)</f>
        <v>36.363636363636367</v>
      </c>
      <c r="DZ5">
        <f>((1/11)*100)</f>
        <v>9.0909090909090917</v>
      </c>
      <c r="EA5">
        <f>((8/11)*100)</f>
        <v>72.727272727272734</v>
      </c>
    </row>
    <row r="6" spans="1:131" x14ac:dyDescent="0.25">
      <c r="A6">
        <v>127.037041</v>
      </c>
      <c r="B6">
        <v>6.7234569999999998</v>
      </c>
      <c r="C6">
        <v>119.894993</v>
      </c>
      <c r="D6">
        <v>5.3321909999999999</v>
      </c>
      <c r="E6">
        <v>104.849659</v>
      </c>
      <c r="F6">
        <v>8.4691369999999999</v>
      </c>
      <c r="G6">
        <v>125.03461900000001</v>
      </c>
      <c r="H6">
        <v>4.9780860000000002</v>
      </c>
      <c r="K6">
        <f>(17/200)</f>
        <v>8.5000000000000006E-2</v>
      </c>
      <c r="L6">
        <f>(14/200)</f>
        <v>7.0000000000000007E-2</v>
      </c>
      <c r="M6">
        <f>(14/200)</f>
        <v>7.0000000000000007E-2</v>
      </c>
      <c r="N6">
        <f>(16/200)</f>
        <v>0.08</v>
      </c>
      <c r="P6">
        <f>(10/200)</f>
        <v>0.05</v>
      </c>
      <c r="Q6">
        <f>(11/200)</f>
        <v>5.5E-2</v>
      </c>
      <c r="R6">
        <f>(11/200)</f>
        <v>5.5E-2</v>
      </c>
      <c r="S6">
        <f>(10/200)</f>
        <v>0.05</v>
      </c>
      <c r="U6">
        <f>0.085+0.05</f>
        <v>0.13500000000000001</v>
      </c>
      <c r="V6">
        <f>0.07+0.055</f>
        <v>0.125</v>
      </c>
      <c r="W6">
        <f>0.07+0.055</f>
        <v>0.125</v>
      </c>
      <c r="X6">
        <f>0.08+0.05</f>
        <v>0.13</v>
      </c>
      <c r="Z6">
        <f>SQRT((ABS($A$7-$A$6)^2+(ABS($B$7-$B$6)^2)))</f>
        <v>28.927640013842982</v>
      </c>
      <c r="AA6">
        <f>SQRT((ABS($C$7-$C$6)^2+(ABS($D$7-$D$6)^2)))</f>
        <v>30.767217988022843</v>
      </c>
      <c r="AB6">
        <f>SQRT((ABS($E$7-$E$6)^2+(ABS($F$7-$F$6)^2)))</f>
        <v>22.887470271056717</v>
      </c>
      <c r="AC6">
        <f>SQRT((ABS($G$7-$G$6)^2+(ABS($H$7-$H$6)^2)))</f>
        <v>27.873077484519435</v>
      </c>
      <c r="AJ6">
        <f>1/0.135</f>
        <v>7.4074074074074066</v>
      </c>
      <c r="AK6">
        <f>1/0.125</f>
        <v>8</v>
      </c>
      <c r="AL6">
        <f>1/0.125</f>
        <v>8</v>
      </c>
      <c r="AM6">
        <f>1/0.13</f>
        <v>7.6923076923076916</v>
      </c>
      <c r="AO6">
        <f t="shared" si="0"/>
        <v>214.27881491735542</v>
      </c>
      <c r="AP6">
        <f t="shared" si="1"/>
        <v>246.13774390418274</v>
      </c>
      <c r="AQ6">
        <f t="shared" si="2"/>
        <v>183.09976216845374</v>
      </c>
      <c r="AR6">
        <f t="shared" si="3"/>
        <v>214.40828834245718</v>
      </c>
      <c r="AT6">
        <f>SUM(U:X)</f>
        <v>28.225000000000012</v>
      </c>
      <c r="AV6">
        <f>((0.085/0.135)*100)</f>
        <v>62.962962962962962</v>
      </c>
      <c r="AW6">
        <f>((0.07/0.125)*100)</f>
        <v>56.000000000000007</v>
      </c>
      <c r="AX6">
        <f>((0.07/0.125)*100)</f>
        <v>56.000000000000007</v>
      </c>
      <c r="AY6">
        <f>((0.08/0.13)*100)</f>
        <v>61.53846153846154</v>
      </c>
      <c r="BA6">
        <f>((0.05/0.135)*100)</f>
        <v>37.037037037037038</v>
      </c>
      <c r="BB6">
        <f>((0.055/0.125)*100)</f>
        <v>44</v>
      </c>
      <c r="BC6">
        <f>((0.055/0.125)*100)</f>
        <v>44</v>
      </c>
      <c r="BD6">
        <f>((0.05/0.13)*100)</f>
        <v>38.461538461538467</v>
      </c>
      <c r="BF6">
        <f>ABS($B$6-$D$6)</f>
        <v>1.3912659999999999</v>
      </c>
      <c r="BG6">
        <f>ABS($F$6-$H$6)</f>
        <v>3.4910509999999997</v>
      </c>
      <c r="BL6">
        <f>SQRT((ABS($A$6-$E$7)^2+(ABS($B$6-$F$7)^2)))</f>
        <v>1.4980061973813734</v>
      </c>
      <c r="BM6">
        <f>SQRT((ABS($C$6-$G$6)^2+(ABS($D$6-$H$6)^2)))</f>
        <v>5.1518099509687927</v>
      </c>
      <c r="BO6">
        <f>SQRT((ABS($A$6-$G$6)^2+(ABS($B$6-$H$6)^2)))</f>
        <v>2.6563158309442385</v>
      </c>
      <c r="BP6">
        <f>SQRT((ABS($C$6-$E$7)^2+(ABS($D$6-$F$7)^2)))</f>
        <v>8.296048746606365</v>
      </c>
      <c r="BR6">
        <f>DEGREES(ACOS((21.0374113768338^2+21.0873416551189^2-2.82859523428927^2)/(2*21.0374113768338*21.0873416551189)))</f>
        <v>7.6991982118688345</v>
      </c>
      <c r="BS6">
        <f>DEGREES(ACOS((4.08881638492241^2+27.8730774845194^2-25.0971903850934^2)/(2*4.08881638492241*27.8730774845194)))</f>
        <v>44.07427024708668</v>
      </c>
      <c r="BU6">
        <v>17</v>
      </c>
      <c r="BV6">
        <v>6</v>
      </c>
      <c r="BW6">
        <v>5</v>
      </c>
      <c r="BX6">
        <v>10</v>
      </c>
      <c r="BY6">
        <v>14</v>
      </c>
      <c r="BZ6">
        <v>6</v>
      </c>
      <c r="CA6">
        <v>7</v>
      </c>
      <c r="CB6">
        <v>5</v>
      </c>
      <c r="CC6">
        <v>14</v>
      </c>
      <c r="CD6">
        <v>5</v>
      </c>
      <c r="CE6">
        <v>7</v>
      </c>
      <c r="CF6">
        <v>12</v>
      </c>
      <c r="CG6">
        <v>16</v>
      </c>
      <c r="CH6">
        <v>10</v>
      </c>
      <c r="CI6">
        <v>5</v>
      </c>
      <c r="CJ6">
        <v>11</v>
      </c>
      <c r="CL6">
        <v>10</v>
      </c>
      <c r="CM6">
        <v>2</v>
      </c>
      <c r="CN6">
        <v>1</v>
      </c>
      <c r="CO6">
        <v>3</v>
      </c>
      <c r="CP6">
        <v>11</v>
      </c>
      <c r="CQ6">
        <v>2</v>
      </c>
      <c r="CR6">
        <v>4</v>
      </c>
      <c r="CS6">
        <v>1</v>
      </c>
      <c r="CT6">
        <v>11</v>
      </c>
      <c r="CU6">
        <v>1</v>
      </c>
      <c r="CV6">
        <v>4</v>
      </c>
      <c r="CW6">
        <v>8</v>
      </c>
      <c r="CX6">
        <v>10</v>
      </c>
      <c r="CY6">
        <v>3</v>
      </c>
      <c r="CZ6">
        <v>1</v>
      </c>
      <c r="DA6">
        <v>8</v>
      </c>
      <c r="DC6">
        <f>((6/17)*100)</f>
        <v>35.294117647058826</v>
      </c>
      <c r="DD6">
        <f>((5/17)*100)</f>
        <v>29.411764705882355</v>
      </c>
      <c r="DE6">
        <f>((10/17)*100)</f>
        <v>58.82352941176471</v>
      </c>
      <c r="DF6">
        <f>((6/14)*100)</f>
        <v>42.857142857142854</v>
      </c>
      <c r="DG6">
        <f>((7/14)*100)</f>
        <v>50</v>
      </c>
      <c r="DH6">
        <f>((5/14)*100)</f>
        <v>35.714285714285715</v>
      </c>
      <c r="DI6">
        <f>((5/14)*100)</f>
        <v>35.714285714285715</v>
      </c>
      <c r="DJ6">
        <f>((7/14)*100)</f>
        <v>50</v>
      </c>
      <c r="DK6">
        <f>((12/14)*100)</f>
        <v>85.714285714285708</v>
      </c>
      <c r="DL6">
        <f>((10/16)*100)</f>
        <v>62.5</v>
      </c>
      <c r="DM6">
        <f>((5/16)*100)</f>
        <v>31.25</v>
      </c>
      <c r="DN6">
        <f>((11/16)*100)</f>
        <v>68.75</v>
      </c>
      <c r="DP6">
        <f>((2/10)*100)</f>
        <v>20</v>
      </c>
      <c r="DQ6">
        <f>((1/10)*100)</f>
        <v>10</v>
      </c>
      <c r="DR6">
        <f>((3/10)*100)</f>
        <v>30</v>
      </c>
      <c r="DS6">
        <f>((2/11)*100)</f>
        <v>18.181818181818183</v>
      </c>
      <c r="DT6">
        <f>((4/11)*100)</f>
        <v>36.363636363636367</v>
      </c>
      <c r="DU6">
        <f>((1/11)*100)</f>
        <v>9.0909090909090917</v>
      </c>
      <c r="DV6">
        <f>((1/11)*100)</f>
        <v>9.0909090909090917</v>
      </c>
      <c r="DW6">
        <f>((4/11)*100)</f>
        <v>36.363636363636367</v>
      </c>
      <c r="DX6">
        <f>((8/11)*100)</f>
        <v>72.727272727272734</v>
      </c>
      <c r="DY6">
        <f>((3/10)*100)</f>
        <v>30</v>
      </c>
      <c r="DZ6">
        <f>((1/10)*100)</f>
        <v>10</v>
      </c>
      <c r="EA6">
        <f>((8/10)*100)</f>
        <v>80</v>
      </c>
    </row>
    <row r="7" spans="1:131" x14ac:dyDescent="0.25">
      <c r="A7">
        <v>155.884592</v>
      </c>
      <c r="B7">
        <v>8.8745399999999997</v>
      </c>
      <c r="C7">
        <v>150.59530699999999</v>
      </c>
      <c r="D7">
        <v>7.3601020000000004</v>
      </c>
      <c r="E7">
        <v>127.733288</v>
      </c>
      <c r="F7">
        <v>8.0498290000000008</v>
      </c>
      <c r="G7">
        <v>152.81693899999999</v>
      </c>
      <c r="H7">
        <v>7.2255609999999999</v>
      </c>
      <c r="K7">
        <f>(16/200)</f>
        <v>0.08</v>
      </c>
      <c r="L7">
        <f>(21/200)</f>
        <v>0.105</v>
      </c>
      <c r="M7">
        <f>(14/200)</f>
        <v>7.0000000000000007E-2</v>
      </c>
      <c r="N7">
        <f>(19/200)</f>
        <v>9.5000000000000001E-2</v>
      </c>
      <c r="P7">
        <f>(10/200)</f>
        <v>0.05</v>
      </c>
      <c r="Q7">
        <f>(12/200)</f>
        <v>0.06</v>
      </c>
      <c r="R7">
        <f>(13/200)</f>
        <v>6.5000000000000002E-2</v>
      </c>
      <c r="S7">
        <f>(10/200)</f>
        <v>0.05</v>
      </c>
      <c r="U7">
        <f>0.08+0.05</f>
        <v>0.13</v>
      </c>
      <c r="V7">
        <f>0.105+0.06</f>
        <v>0.16499999999999998</v>
      </c>
      <c r="W7">
        <f>0.07+0.065</f>
        <v>0.13500000000000001</v>
      </c>
      <c r="X7">
        <f>0.095+0.05</f>
        <v>0.14500000000000002</v>
      </c>
      <c r="Z7">
        <f>SQRT((ABS($A$8-$A$7)^2+(ABS($B$8-$B$7)^2)))</f>
        <v>20.881438247835437</v>
      </c>
      <c r="AA7">
        <f>SQRT((ABS($C$8-$C$7)^2+(ABS($D$8-$D$7)^2)))</f>
        <v>20.206795734340375</v>
      </c>
      <c r="AB7">
        <f>SQRT((ABS($E$8-$E$7)^2+(ABS($F$8-$F$7)^2)))</f>
        <v>27.748635261599734</v>
      </c>
      <c r="AC7">
        <f>SQRT((ABS($G$8-$G$7)^2+(ABS($H$8-$H$7)^2)))</f>
        <v>23.399247523692399</v>
      </c>
      <c r="AJ7">
        <f>1/0.13</f>
        <v>7.6923076923076916</v>
      </c>
      <c r="AK7">
        <f>1/0.165</f>
        <v>6.0606060606060606</v>
      </c>
      <c r="AL7">
        <f>1/0.135</f>
        <v>7.4074074074074066</v>
      </c>
      <c r="AM7">
        <f>1/0.145</f>
        <v>6.8965517241379315</v>
      </c>
      <c r="AO7">
        <f t="shared" si="0"/>
        <v>160.62644806027259</v>
      </c>
      <c r="AP7">
        <f t="shared" si="1"/>
        <v>122.46542869297198</v>
      </c>
      <c r="AQ7">
        <f t="shared" si="2"/>
        <v>205.54544638222023</v>
      </c>
      <c r="AR7">
        <f t="shared" si="3"/>
        <v>161.37412085305101</v>
      </c>
      <c r="AV7">
        <f>((0.08/0.13)*100)</f>
        <v>61.53846153846154</v>
      </c>
      <c r="AW7">
        <f>((0.105/0.165)*100)</f>
        <v>63.636363636363633</v>
      </c>
      <c r="AX7">
        <f>((0.07/0.135)*100)</f>
        <v>51.851851851851848</v>
      </c>
      <c r="AY7">
        <f>((0.095/0.145)*100)</f>
        <v>65.517241379310349</v>
      </c>
      <c r="BA7">
        <f>((0.05/0.13)*100)</f>
        <v>38.461538461538467</v>
      </c>
      <c r="BB7">
        <f>((0.06/0.165)*100)</f>
        <v>36.36363636363636</v>
      </c>
      <c r="BC7">
        <f>((0.065/0.135)*100)</f>
        <v>48.148148148148145</v>
      </c>
      <c r="BD7">
        <f>((0.05/0.145)*100)</f>
        <v>34.482758620689658</v>
      </c>
      <c r="BF7">
        <f>ABS($B$7-$D$7)</f>
        <v>1.5144379999999993</v>
      </c>
      <c r="BG7">
        <f>ABS($F$7-$H$7)</f>
        <v>0.82426800000000089</v>
      </c>
      <c r="BL7">
        <f>SQRT((ABS($A$7-$E$8)^2+(ABS($B$7-$F$8)^2)))</f>
        <v>1.0472857528239432</v>
      </c>
      <c r="BM7">
        <f>SQRT((ABS($C$7-$G$7)^2+(ABS($D$7-$H$7)^2)))</f>
        <v>2.2257021418206433</v>
      </c>
      <c r="BO7">
        <f>SQRT((ABS($A$7-$G$7)^2+(ABS($B$7-$H$7)^2)))</f>
        <v>3.4827613571489571</v>
      </c>
      <c r="BP7">
        <f>SQRT((ABS($C$7-$E$8)^2+(ABS($D$7-$F$8)^2)))</f>
        <v>5.4187988496810737</v>
      </c>
      <c r="BR7">
        <f>DEGREES(ACOS((21.0505450883898^2+23.3563743314775^2-4.22038366186122^2)/(2*21.0505450883898*23.3563743314775)))</f>
        <v>9.1435251834867195</v>
      </c>
      <c r="BS7">
        <f>DEGREES(ACOS((3.67632908117243^2+23.3992475236924^2-21.0374113768338^2)/(2*3.67632908117243*23.3992475236924)))</f>
        <v>46.482371658475991</v>
      </c>
      <c r="BU7">
        <v>16</v>
      </c>
      <c r="BV7">
        <v>12</v>
      </c>
      <c r="BW7">
        <v>6</v>
      </c>
      <c r="BX7">
        <v>10</v>
      </c>
      <c r="BY7">
        <v>21</v>
      </c>
      <c r="BZ7">
        <v>12</v>
      </c>
      <c r="CA7">
        <v>10</v>
      </c>
      <c r="CB7">
        <v>11</v>
      </c>
      <c r="CC7">
        <v>14</v>
      </c>
      <c r="CD7">
        <v>5</v>
      </c>
      <c r="CE7">
        <v>8</v>
      </c>
      <c r="CF7">
        <v>11</v>
      </c>
      <c r="CG7">
        <v>19</v>
      </c>
      <c r="CH7">
        <v>10</v>
      </c>
      <c r="CI7">
        <v>11</v>
      </c>
      <c r="CJ7">
        <v>15</v>
      </c>
      <c r="CL7">
        <v>10</v>
      </c>
      <c r="CM7">
        <v>1</v>
      </c>
      <c r="CN7">
        <v>1</v>
      </c>
      <c r="CO7">
        <v>4</v>
      </c>
      <c r="CP7">
        <v>12</v>
      </c>
      <c r="CQ7">
        <v>1</v>
      </c>
      <c r="CR7">
        <v>6</v>
      </c>
      <c r="CS7">
        <v>1</v>
      </c>
      <c r="CT7">
        <v>13</v>
      </c>
      <c r="CU7">
        <v>1</v>
      </c>
      <c r="CV7">
        <v>6</v>
      </c>
      <c r="CW7">
        <v>8</v>
      </c>
      <c r="CX7">
        <v>10</v>
      </c>
      <c r="CY7">
        <v>4</v>
      </c>
      <c r="CZ7">
        <v>0</v>
      </c>
      <c r="DA7">
        <v>7</v>
      </c>
      <c r="DC7">
        <f>((12/16)*100)</f>
        <v>75</v>
      </c>
      <c r="DD7">
        <f>((6/16)*100)</f>
        <v>37.5</v>
      </c>
      <c r="DE7">
        <f>((10/16)*100)</f>
        <v>62.5</v>
      </c>
      <c r="DF7">
        <f>((12/21)*100)</f>
        <v>57.142857142857139</v>
      </c>
      <c r="DG7">
        <f>((10/21)*100)</f>
        <v>47.619047619047613</v>
      </c>
      <c r="DH7">
        <f>((11/21)*100)</f>
        <v>52.380952380952387</v>
      </c>
      <c r="DI7">
        <f>((5/14)*100)</f>
        <v>35.714285714285715</v>
      </c>
      <c r="DJ7">
        <f>((8/14)*100)</f>
        <v>57.142857142857139</v>
      </c>
      <c r="DK7">
        <f>((11/14)*100)</f>
        <v>78.571428571428569</v>
      </c>
      <c r="DL7">
        <f>((10/19)*100)</f>
        <v>52.631578947368418</v>
      </c>
      <c r="DM7">
        <f>((11/19)*100)</f>
        <v>57.894736842105267</v>
      </c>
      <c r="DN7">
        <f>((15/19)*100)</f>
        <v>78.94736842105263</v>
      </c>
      <c r="DP7">
        <f>((1/10)*100)</f>
        <v>10</v>
      </c>
      <c r="DQ7">
        <f>((1/10)*100)</f>
        <v>10</v>
      </c>
      <c r="DR7">
        <f>((4/10)*100)</f>
        <v>40</v>
      </c>
      <c r="DS7">
        <f>((1/12)*100)</f>
        <v>8.3333333333333321</v>
      </c>
      <c r="DT7">
        <f>((6/12)*100)</f>
        <v>50</v>
      </c>
      <c r="DU7">
        <f>((1/12)*100)</f>
        <v>8.3333333333333321</v>
      </c>
      <c r="DV7">
        <f>((1/13)*100)</f>
        <v>7.6923076923076925</v>
      </c>
      <c r="DW7">
        <f>((6/13)*100)</f>
        <v>46.153846153846153</v>
      </c>
      <c r="DX7">
        <f>((8/13)*100)</f>
        <v>61.53846153846154</v>
      </c>
      <c r="DY7">
        <f>((4/10)*100)</f>
        <v>40</v>
      </c>
      <c r="DZ7">
        <f>((0/10)*100)</f>
        <v>0</v>
      </c>
      <c r="EA7">
        <f>((7/10)*100)</f>
        <v>70</v>
      </c>
    </row>
    <row r="8" spans="1:131" x14ac:dyDescent="0.25">
      <c r="A8">
        <v>176.76602299999999</v>
      </c>
      <c r="B8">
        <v>8.8919379999999997</v>
      </c>
      <c r="C8">
        <v>170.80204099999997</v>
      </c>
      <c r="D8">
        <v>7.4100510000000002</v>
      </c>
      <c r="E8">
        <v>155.42566399999998</v>
      </c>
      <c r="F8">
        <v>9.8159179999999999</v>
      </c>
      <c r="G8">
        <v>176.20607100000001</v>
      </c>
      <c r="H8">
        <v>6.5376010000000004</v>
      </c>
      <c r="K8">
        <f>(17/200)</f>
        <v>8.5000000000000006E-2</v>
      </c>
      <c r="L8">
        <f>(17/200)</f>
        <v>8.5000000000000006E-2</v>
      </c>
      <c r="M8">
        <f>(15/200)</f>
        <v>7.4999999999999997E-2</v>
      </c>
      <c r="N8">
        <f>(15/200)</f>
        <v>7.4999999999999997E-2</v>
      </c>
      <c r="P8">
        <f>(10/200)</f>
        <v>0.05</v>
      </c>
      <c r="Q8">
        <f>(8/200)</f>
        <v>0.04</v>
      </c>
      <c r="R8">
        <f>(11/200)</f>
        <v>5.5E-2</v>
      </c>
      <c r="S8">
        <f>(10/200)</f>
        <v>0.05</v>
      </c>
      <c r="U8">
        <f>0.085+0.05</f>
        <v>0.13500000000000001</v>
      </c>
      <c r="V8">
        <f>0.085+0.04</f>
        <v>0.125</v>
      </c>
      <c r="W8">
        <f>0.075+0.055</f>
        <v>0.13</v>
      </c>
      <c r="X8">
        <f>0.075+0.05</f>
        <v>0.125</v>
      </c>
      <c r="Z8">
        <f>SQRT((ABS($A$9-$A$8)^2+(ABS($B$9-$B$8)^2)))</f>
        <v>26.964718097785674</v>
      </c>
      <c r="AA8">
        <f>SQRT((ABS($C$9-$C$8)^2+(ABS($D$9-$D$8)^2)))</f>
        <v>27.037894559669038</v>
      </c>
      <c r="AB8">
        <f>SQRT((ABS($E$9-$E$8)^2+(ABS($F$9-$F$8)^2)))</f>
        <v>21.087341655118944</v>
      </c>
      <c r="AC8">
        <f>SQRT((ABS($G$9-$G$8)^2+(ABS($H$9-$H$8)^2)))</f>
        <v>27.056272677363548</v>
      </c>
      <c r="AJ8">
        <f>1/0.135</f>
        <v>7.4074074074074066</v>
      </c>
      <c r="AK8">
        <f>1/0.125</f>
        <v>8</v>
      </c>
      <c r="AL8">
        <f>1/0.13</f>
        <v>7.6923076923076916</v>
      </c>
      <c r="AM8">
        <f>1/0.125</f>
        <v>8</v>
      </c>
      <c r="AO8">
        <f t="shared" si="0"/>
        <v>199.73865257619016</v>
      </c>
      <c r="AP8">
        <f t="shared" si="1"/>
        <v>216.3031564773523</v>
      </c>
      <c r="AQ8">
        <f t="shared" si="2"/>
        <v>162.21032042399187</v>
      </c>
      <c r="AR8">
        <f t="shared" si="3"/>
        <v>216.45018141890839</v>
      </c>
      <c r="AV8">
        <f>((0.085/0.135)*100)</f>
        <v>62.962962962962962</v>
      </c>
      <c r="AW8">
        <f>((0.085/0.125)*100)</f>
        <v>68</v>
      </c>
      <c r="AX8">
        <f>((0.075/0.13)*100)</f>
        <v>57.692307692307686</v>
      </c>
      <c r="AY8">
        <f>((0.075/0.125)*100)</f>
        <v>60</v>
      </c>
      <c r="BA8">
        <f>((0.05/0.135)*100)</f>
        <v>37.037037037037038</v>
      </c>
      <c r="BB8">
        <f>((0.04/0.125)*100)</f>
        <v>32</v>
      </c>
      <c r="BC8">
        <f>((0.055/0.13)*100)</f>
        <v>42.307692307692307</v>
      </c>
      <c r="BD8">
        <f>((0.05/0.125)*100)</f>
        <v>40</v>
      </c>
      <c r="BF8">
        <f>ABS($B$8-$D$8)</f>
        <v>1.4818869999999995</v>
      </c>
      <c r="BG8">
        <f>ABS($F$8-$H$8)</f>
        <v>3.2783169999999995</v>
      </c>
      <c r="BL8">
        <f>SQRT((ABS($A$8-$E$9)^2+(ABS($B$8-$F$9)^2)))</f>
        <v>0.52584804997736512</v>
      </c>
      <c r="BM8">
        <f>SQRT((ABS($C$8-$G$8)^2+(ABS($D$8-$H$8)^2)))</f>
        <v>5.4740030364807408</v>
      </c>
      <c r="BO8">
        <f>SQRT((ABS($A$8-$G$8)^2+(ABS($B$8-$H$8)^2)))</f>
        <v>2.4200101140022072</v>
      </c>
      <c r="BP8">
        <f>SQRT((ABS($C$8-$E$9)^2+(ABS($D$8-$F$9)^2)))</f>
        <v>6.02660427182043</v>
      </c>
      <c r="BR8">
        <f>DEGREES(ACOS((18.5738218954236^2+22.5704255454895^2-5.58723352971646^2)/(2*18.5738218954236*22.5704255454895)))</f>
        <v>10.942501849176228</v>
      </c>
      <c r="BS8">
        <f>DEGREES(ACOS((27.5964582079493^2+27.0562726773635^2-3.24903958350556^2)/(2*27.5964582079493*27.0562726773635)))</f>
        <v>6.721698994081728</v>
      </c>
      <c r="BU8">
        <v>17</v>
      </c>
      <c r="BV8">
        <v>11</v>
      </c>
      <c r="BW8">
        <v>8</v>
      </c>
      <c r="BX8">
        <v>8</v>
      </c>
      <c r="BY8">
        <v>17</v>
      </c>
      <c r="BZ8">
        <v>11</v>
      </c>
      <c r="CA8">
        <v>7</v>
      </c>
      <c r="CB8">
        <v>7</v>
      </c>
      <c r="CC8">
        <v>15</v>
      </c>
      <c r="CD8">
        <v>6</v>
      </c>
      <c r="CE8">
        <v>7</v>
      </c>
      <c r="CF8">
        <v>15</v>
      </c>
      <c r="CG8">
        <v>15</v>
      </c>
      <c r="CH8">
        <v>8</v>
      </c>
      <c r="CI8">
        <v>6</v>
      </c>
      <c r="CJ8">
        <v>15</v>
      </c>
      <c r="CL8">
        <v>10</v>
      </c>
      <c r="CM8">
        <v>4</v>
      </c>
      <c r="CN8">
        <v>1</v>
      </c>
      <c r="CO8">
        <v>1</v>
      </c>
      <c r="CP8">
        <v>8</v>
      </c>
      <c r="CQ8">
        <v>4</v>
      </c>
      <c r="CR8">
        <v>0</v>
      </c>
      <c r="CS8">
        <v>0</v>
      </c>
      <c r="CT8">
        <v>11</v>
      </c>
      <c r="CU8">
        <v>1</v>
      </c>
      <c r="CV8">
        <v>0</v>
      </c>
      <c r="CW8">
        <v>7</v>
      </c>
      <c r="CX8">
        <v>10</v>
      </c>
      <c r="CY8">
        <v>1</v>
      </c>
      <c r="CZ8">
        <v>0</v>
      </c>
      <c r="DA8">
        <v>10</v>
      </c>
      <c r="DC8">
        <f>((11/17)*100)</f>
        <v>64.705882352941174</v>
      </c>
      <c r="DD8">
        <f>((8/17)*100)</f>
        <v>47.058823529411761</v>
      </c>
      <c r="DE8">
        <f>((8/17)*100)</f>
        <v>47.058823529411761</v>
      </c>
      <c r="DF8">
        <f>((11/17)*100)</f>
        <v>64.705882352941174</v>
      </c>
      <c r="DG8">
        <f>((7/17)*100)</f>
        <v>41.17647058823529</v>
      </c>
      <c r="DH8">
        <f>((7/17)*100)</f>
        <v>41.17647058823529</v>
      </c>
      <c r="DI8">
        <f>((6/15)*100)</f>
        <v>40</v>
      </c>
      <c r="DJ8">
        <f>((7/15)*100)</f>
        <v>46.666666666666664</v>
      </c>
      <c r="DK8">
        <f>((15/15)*100)</f>
        <v>100</v>
      </c>
      <c r="DL8">
        <f>((8/15)*100)</f>
        <v>53.333333333333336</v>
      </c>
      <c r="DM8">
        <f>((6/15)*100)</f>
        <v>40</v>
      </c>
      <c r="DN8">
        <f>((15/15)*100)</f>
        <v>100</v>
      </c>
      <c r="DP8">
        <f>((4/10)*100)</f>
        <v>40</v>
      </c>
      <c r="DQ8">
        <f>((1/10)*100)</f>
        <v>10</v>
      </c>
      <c r="DR8">
        <f>((1/10)*100)</f>
        <v>10</v>
      </c>
      <c r="DS8">
        <f>((4/8)*100)</f>
        <v>50</v>
      </c>
      <c r="DT8">
        <f>((0/8)*100)</f>
        <v>0</v>
      </c>
      <c r="DU8">
        <f>((0/8)*100)</f>
        <v>0</v>
      </c>
      <c r="DV8">
        <f>((1/11)*100)</f>
        <v>9.0909090909090917</v>
      </c>
      <c r="DW8">
        <f>((0/11)*100)</f>
        <v>0</v>
      </c>
      <c r="DX8">
        <f>((7/11)*100)</f>
        <v>63.636363636363633</v>
      </c>
      <c r="DY8">
        <f>((1/10)*100)</f>
        <v>10</v>
      </c>
      <c r="DZ8">
        <f>((0/10)*100)</f>
        <v>0</v>
      </c>
      <c r="EA8">
        <f>((10/10)*100)</f>
        <v>100</v>
      </c>
    </row>
    <row r="9" spans="1:131" x14ac:dyDescent="0.25">
      <c r="A9">
        <v>203.65137799999999</v>
      </c>
      <c r="B9">
        <v>6.824643</v>
      </c>
      <c r="C9">
        <v>197.75474499999999</v>
      </c>
      <c r="D9">
        <v>5.265409</v>
      </c>
      <c r="E9">
        <v>176.507859</v>
      </c>
      <c r="F9">
        <v>9.3500510000000006</v>
      </c>
      <c r="G9">
        <v>203.17305999999999</v>
      </c>
      <c r="H9">
        <v>4.3413779999999997</v>
      </c>
      <c r="K9">
        <f>(16/200)</f>
        <v>0.08</v>
      </c>
      <c r="L9">
        <f>(14/200)</f>
        <v>7.0000000000000007E-2</v>
      </c>
      <c r="M9">
        <f>(16/200)</f>
        <v>0.08</v>
      </c>
      <c r="N9">
        <f>(14/200)</f>
        <v>7.0000000000000007E-2</v>
      </c>
      <c r="P9">
        <f>(9/200)</f>
        <v>4.4999999999999998E-2</v>
      </c>
      <c r="Q9">
        <f>(9/200)</f>
        <v>4.4999999999999998E-2</v>
      </c>
      <c r="R9">
        <f>(10/200)</f>
        <v>0.05</v>
      </c>
      <c r="S9">
        <f>(10/200)</f>
        <v>0.05</v>
      </c>
      <c r="U9">
        <f>0.08+0.045</f>
        <v>0.125</v>
      </c>
      <c r="V9">
        <f>0.07+0.045</f>
        <v>0.115</v>
      </c>
      <c r="W9">
        <f>0.08+0.05</f>
        <v>0.13</v>
      </c>
      <c r="X9">
        <f>0.07+0.05</f>
        <v>0.12000000000000001</v>
      </c>
      <c r="Z9">
        <f>SQRT((ABS($A$10-$A$9)^2+(ABS($B$10-$B$9)^2)))</f>
        <v>22.932356341886234</v>
      </c>
      <c r="AA9">
        <f>SQRT((ABS($C$10-$C$9)^2+(ABS($D$10-$D$9)^2)))</f>
        <v>21.774685073204864</v>
      </c>
      <c r="AB9">
        <f>SQRT((ABS($E$10-$E$9)^2+(ABS($F$10-$F$9)^2)))</f>
        <v>27.337234217186491</v>
      </c>
      <c r="AC9">
        <f>SQRT((ABS($G$10-$G$9)^2+(ABS($H$10-$H$9)^2)))</f>
        <v>21.395692253481027</v>
      </c>
      <c r="AJ9">
        <f>1/0.125</f>
        <v>8</v>
      </c>
      <c r="AK9">
        <f>1/0.115</f>
        <v>8.695652173913043</v>
      </c>
      <c r="AL9">
        <f>1/0.13</f>
        <v>7.6923076923076916</v>
      </c>
      <c r="AM9">
        <f>1/0.12</f>
        <v>8.3333333333333339</v>
      </c>
      <c r="AO9">
        <f t="shared" si="0"/>
        <v>183.45885073508987</v>
      </c>
      <c r="AP9">
        <f t="shared" si="1"/>
        <v>189.34508759308576</v>
      </c>
      <c r="AQ9">
        <f t="shared" si="2"/>
        <v>210.28641705528071</v>
      </c>
      <c r="AR9">
        <f t="shared" si="3"/>
        <v>178.29743544567521</v>
      </c>
      <c r="AV9">
        <f>((0.08/0.125)*100)</f>
        <v>64</v>
      </c>
      <c r="AW9">
        <f>((0.07/0.115)*100)</f>
        <v>60.869565217391312</v>
      </c>
      <c r="AX9">
        <f>((0.08/0.13)*100)</f>
        <v>61.53846153846154</v>
      </c>
      <c r="AY9">
        <f>((0.07/0.12)*100)</f>
        <v>58.333333333333336</v>
      </c>
      <c r="BA9">
        <f>((0.045/0.125)*100)</f>
        <v>36</v>
      </c>
      <c r="BB9">
        <f>((0.045/0.115)*100)</f>
        <v>39.130434782608688</v>
      </c>
      <c r="BC9">
        <f>((0.05/0.13)*100)</f>
        <v>38.461538461538467</v>
      </c>
      <c r="BD9">
        <f>((0.05/0.12)*100)</f>
        <v>41.666666666666671</v>
      </c>
      <c r="BF9">
        <f>ABS($B$9-$D$9)</f>
        <v>1.559234</v>
      </c>
      <c r="BG9">
        <f>ABS($F$9-$H$9)</f>
        <v>5.0086730000000008</v>
      </c>
      <c r="BL9">
        <f>SQRT((ABS($A$9-$E$10)^2+(ABS($B$9-$F$10)^2)))</f>
        <v>0.72013312707096044</v>
      </c>
      <c r="BM9">
        <f>SQRT((ABS($C$9-$G$9)^2+(ABS($D$9-$H$9)^2)))</f>
        <v>5.4965417062172897</v>
      </c>
      <c r="BO9">
        <f>SQRT((ABS($A$9-$G$9)^2+(ABS($B$9-$H$9)^2)))</f>
        <v>2.528911459373183</v>
      </c>
      <c r="BP9">
        <f>SQRT((ABS($C$9-$E$10)^2+(ABS($D$9-$F$10)^2)))</f>
        <v>6.4419018091200462</v>
      </c>
      <c r="BS9">
        <f>DEGREES(ACOS((4.22038366186122^2+20.8896638835004^2-18.5738218954236^2)/(2*4.22038366186122*20.8896638835004)))</f>
        <v>51.73294070802713</v>
      </c>
      <c r="BU9">
        <v>16</v>
      </c>
      <c r="BV9">
        <v>8</v>
      </c>
      <c r="BW9">
        <v>7</v>
      </c>
      <c r="BX9">
        <v>8</v>
      </c>
      <c r="BY9">
        <v>14</v>
      </c>
      <c r="BZ9">
        <v>8</v>
      </c>
      <c r="CA9">
        <v>5</v>
      </c>
      <c r="CB9">
        <v>4</v>
      </c>
      <c r="CC9">
        <v>16</v>
      </c>
      <c r="CD9">
        <v>8</v>
      </c>
      <c r="CE9">
        <v>7</v>
      </c>
      <c r="CF9">
        <v>15</v>
      </c>
      <c r="CG9">
        <v>14</v>
      </c>
      <c r="CH9">
        <v>8</v>
      </c>
      <c r="CI9">
        <v>4</v>
      </c>
      <c r="CJ9">
        <v>13</v>
      </c>
      <c r="CL9">
        <v>9</v>
      </c>
      <c r="CM9">
        <v>3</v>
      </c>
      <c r="CN9">
        <v>1</v>
      </c>
      <c r="CO9">
        <v>2</v>
      </c>
      <c r="CP9">
        <v>9</v>
      </c>
      <c r="CQ9">
        <v>3</v>
      </c>
      <c r="CR9">
        <v>0</v>
      </c>
      <c r="CS9">
        <v>0</v>
      </c>
      <c r="CT9">
        <v>10</v>
      </c>
      <c r="CU9">
        <v>1</v>
      </c>
      <c r="CV9">
        <v>0</v>
      </c>
      <c r="CW9">
        <v>10</v>
      </c>
      <c r="CX9">
        <v>10</v>
      </c>
      <c r="CY9">
        <v>2</v>
      </c>
      <c r="CZ9">
        <v>0</v>
      </c>
      <c r="DA9">
        <v>9</v>
      </c>
      <c r="DC9">
        <f>((8/16)*100)</f>
        <v>50</v>
      </c>
      <c r="DD9">
        <f>((7/16)*100)</f>
        <v>43.75</v>
      </c>
      <c r="DE9">
        <f>((8/16)*100)</f>
        <v>50</v>
      </c>
      <c r="DF9">
        <f>((8/14)*100)</f>
        <v>57.142857142857139</v>
      </c>
      <c r="DG9">
        <f>((5/14)*100)</f>
        <v>35.714285714285715</v>
      </c>
      <c r="DH9">
        <f>((4/14)*100)</f>
        <v>28.571428571428569</v>
      </c>
      <c r="DI9">
        <f>((8/16)*100)</f>
        <v>50</v>
      </c>
      <c r="DJ9">
        <f>((7/16)*100)</f>
        <v>43.75</v>
      </c>
      <c r="DK9">
        <f>((15/16)*100)</f>
        <v>93.75</v>
      </c>
      <c r="DL9">
        <f>((8/14)*100)</f>
        <v>57.142857142857139</v>
      </c>
      <c r="DM9">
        <f>((4/14)*100)</f>
        <v>28.571428571428569</v>
      </c>
      <c r="DN9">
        <f>((13/14)*100)</f>
        <v>92.857142857142861</v>
      </c>
      <c r="DP9">
        <f>((3/9)*100)</f>
        <v>33.333333333333329</v>
      </c>
      <c r="DQ9">
        <f>((1/9)*100)</f>
        <v>11.111111111111111</v>
      </c>
      <c r="DR9">
        <f>((2/9)*100)</f>
        <v>22.222222222222221</v>
      </c>
      <c r="DS9">
        <f>((3/9)*100)</f>
        <v>33.333333333333329</v>
      </c>
      <c r="DT9">
        <f>((0/9)*100)</f>
        <v>0</v>
      </c>
      <c r="DU9">
        <f>((0/9)*100)</f>
        <v>0</v>
      </c>
      <c r="DV9">
        <f>((1/10)*100)</f>
        <v>10</v>
      </c>
      <c r="DW9">
        <f>((0/10)*100)</f>
        <v>0</v>
      </c>
      <c r="DX9">
        <f>((10/10)*100)</f>
        <v>100</v>
      </c>
      <c r="DY9">
        <f>((2/10)*100)</f>
        <v>20</v>
      </c>
      <c r="DZ9">
        <f>((0/10)*100)</f>
        <v>0</v>
      </c>
      <c r="EA9">
        <f>((9/10)*100)</f>
        <v>90</v>
      </c>
    </row>
    <row r="10" spans="1:131" x14ac:dyDescent="0.25">
      <c r="A10">
        <v>226.57832099999999</v>
      </c>
      <c r="B10">
        <v>6.3263939999999996</v>
      </c>
      <c r="C10">
        <v>219.519238</v>
      </c>
      <c r="D10">
        <v>4.5992600000000001</v>
      </c>
      <c r="E10">
        <v>203.784595</v>
      </c>
      <c r="F10">
        <v>7.5323469999999997</v>
      </c>
      <c r="G10">
        <v>224.56822199999999</v>
      </c>
      <c r="H10">
        <v>4.1907459999999999</v>
      </c>
      <c r="K10">
        <f>(16/200)</f>
        <v>0.08</v>
      </c>
      <c r="L10">
        <f>(12/200)</f>
        <v>0.06</v>
      </c>
      <c r="M10">
        <f>(15/200)</f>
        <v>7.4999999999999997E-2</v>
      </c>
      <c r="N10">
        <f>(13/200)</f>
        <v>6.5000000000000002E-2</v>
      </c>
      <c r="P10">
        <f>(9/200)</f>
        <v>4.4999999999999998E-2</v>
      </c>
      <c r="Q10">
        <f>(10/200)</f>
        <v>0.05</v>
      </c>
      <c r="R10">
        <f>(10/200)</f>
        <v>0.05</v>
      </c>
      <c r="S10">
        <f>(11/200)</f>
        <v>5.5E-2</v>
      </c>
      <c r="U10">
        <f>0.08+0.045</f>
        <v>0.125</v>
      </c>
      <c r="V10">
        <f>0.06+0.05</f>
        <v>0.11</v>
      </c>
      <c r="W10">
        <f>0.075+0.05</f>
        <v>0.125</v>
      </c>
      <c r="X10">
        <f>0.065+0.055</f>
        <v>0.12</v>
      </c>
      <c r="Z10">
        <f>SQRT((ABS($A$11-$A$10)^2+(ABS($B$11-$B$10)^2)))</f>
        <v>23.501674259086204</v>
      </c>
      <c r="AA10">
        <f>SQRT((ABS($C$11-$C$10)^2+(ABS($D$11-$D$10)^2)))</f>
        <v>21.951782310055936</v>
      </c>
      <c r="AB10">
        <f>SQRT((ABS($E$11-$E$10)^2+(ABS($F$11-$F$10)^2)))</f>
        <v>23.356374331477515</v>
      </c>
      <c r="AC10">
        <f>SQRT((ABS($G$11-$G$10)^2+(ABS($H$11-$H$10)^2)))</f>
        <v>20.889663883500386</v>
      </c>
      <c r="AJ10">
        <f>1/0.125</f>
        <v>8</v>
      </c>
      <c r="AK10">
        <f>1/0.11</f>
        <v>9.0909090909090917</v>
      </c>
      <c r="AL10">
        <f>1/0.125</f>
        <v>8</v>
      </c>
      <c r="AM10">
        <f>1/0.12</f>
        <v>8.3333333333333339</v>
      </c>
      <c r="AO10">
        <f t="shared" si="0"/>
        <v>188.01339407268964</v>
      </c>
      <c r="AP10">
        <f t="shared" si="1"/>
        <v>199.56165736414488</v>
      </c>
      <c r="AQ10">
        <f t="shared" si="2"/>
        <v>186.85099465182012</v>
      </c>
      <c r="AR10">
        <f t="shared" si="3"/>
        <v>174.08053236250322</v>
      </c>
      <c r="AV10">
        <f>((0.08/0.125)*100)</f>
        <v>64</v>
      </c>
      <c r="AW10">
        <f>((0.06/0.11)*100)</f>
        <v>54.54545454545454</v>
      </c>
      <c r="AX10">
        <f>((0.075/0.125)*100)</f>
        <v>60</v>
      </c>
      <c r="AY10">
        <f>((0.065/0.12)*100)</f>
        <v>54.166666666666671</v>
      </c>
      <c r="BA10">
        <f>((0.045/0.125)*100)</f>
        <v>36</v>
      </c>
      <c r="BB10">
        <f>((0.05/0.11)*100)</f>
        <v>45.45454545454546</v>
      </c>
      <c r="BC10">
        <f>((0.05/0.125)*100)</f>
        <v>40</v>
      </c>
      <c r="BD10">
        <f>((0.055/0.12)*100)</f>
        <v>45.833333333333336</v>
      </c>
      <c r="BF10">
        <f>ABS($B$10-$D$10)</f>
        <v>1.7271339999999995</v>
      </c>
      <c r="BG10">
        <f>ABS($F$10-$H$10)</f>
        <v>3.3416009999999998</v>
      </c>
      <c r="BL10">
        <f>SQRT((ABS($A$10-$E$11)^2+(ABS($B$10-$F$11)^2)))</f>
        <v>1.3343169580156089</v>
      </c>
      <c r="BM10">
        <f>SQRT((ABS($C$10-$G$10)^2+(ABS($D$10-$H$10)^2)))</f>
        <v>5.0654835031270116</v>
      </c>
      <c r="BO10">
        <f>SQRT((ABS($A$10-$G$10)^2+(ABS($B$10-$H$10)^2)))</f>
        <v>2.9328297546405566</v>
      </c>
      <c r="BP10">
        <f>SQRT((ABS($C$10-$E$11)^2+(ABS($D$10-$F$11)^2)))</f>
        <v>8.1680402585225522</v>
      </c>
      <c r="BU10">
        <v>16</v>
      </c>
      <c r="BV10">
        <v>5</v>
      </c>
      <c r="BW10">
        <v>4</v>
      </c>
      <c r="BX10">
        <v>8</v>
      </c>
      <c r="BY10">
        <v>12</v>
      </c>
      <c r="BZ10">
        <v>5</v>
      </c>
      <c r="CA10">
        <v>6</v>
      </c>
      <c r="CB10">
        <v>4</v>
      </c>
      <c r="CC10">
        <v>15</v>
      </c>
      <c r="CD10">
        <v>7</v>
      </c>
      <c r="CE10">
        <v>6</v>
      </c>
      <c r="CF10">
        <v>13</v>
      </c>
      <c r="CG10">
        <v>13</v>
      </c>
      <c r="CH10">
        <v>8</v>
      </c>
      <c r="CI10">
        <v>3</v>
      </c>
      <c r="CJ10">
        <v>9</v>
      </c>
      <c r="CL10">
        <v>9</v>
      </c>
      <c r="CM10">
        <v>2</v>
      </c>
      <c r="CN10">
        <v>1</v>
      </c>
      <c r="CO10">
        <v>3</v>
      </c>
      <c r="CP10">
        <v>10</v>
      </c>
      <c r="CQ10">
        <v>2</v>
      </c>
      <c r="CR10">
        <v>1</v>
      </c>
      <c r="CS10">
        <v>0</v>
      </c>
      <c r="CT10">
        <v>10</v>
      </c>
      <c r="CU10">
        <v>1</v>
      </c>
      <c r="CV10">
        <v>1</v>
      </c>
      <c r="CW10">
        <v>9</v>
      </c>
      <c r="CX10">
        <v>11</v>
      </c>
      <c r="CY10">
        <v>3</v>
      </c>
      <c r="CZ10">
        <v>3</v>
      </c>
      <c r="DA10">
        <v>9</v>
      </c>
      <c r="DC10">
        <f>((5/16)*100)</f>
        <v>31.25</v>
      </c>
      <c r="DD10">
        <f>((4/16)*100)</f>
        <v>25</v>
      </c>
      <c r="DE10">
        <f>((8/16)*100)</f>
        <v>50</v>
      </c>
      <c r="DF10">
        <f>((5/12)*100)</f>
        <v>41.666666666666671</v>
      </c>
      <c r="DG10">
        <f>((6/12)*100)</f>
        <v>50</v>
      </c>
      <c r="DH10">
        <f>((4/12)*100)</f>
        <v>33.333333333333329</v>
      </c>
      <c r="DI10">
        <f>((7/15)*100)</f>
        <v>46.666666666666664</v>
      </c>
      <c r="DJ10">
        <f>((6/15)*100)</f>
        <v>40</v>
      </c>
      <c r="DK10">
        <f>((13/15)*100)</f>
        <v>86.666666666666671</v>
      </c>
      <c r="DL10">
        <f>((8/13)*100)</f>
        <v>61.53846153846154</v>
      </c>
      <c r="DM10">
        <f>((3/13)*100)</f>
        <v>23.076923076923077</v>
      </c>
      <c r="DN10">
        <f>((9/13)*100)</f>
        <v>69.230769230769226</v>
      </c>
      <c r="DP10">
        <f>((2/9)*100)</f>
        <v>22.222222222222221</v>
      </c>
      <c r="DQ10">
        <f>((1/9)*100)</f>
        <v>11.111111111111111</v>
      </c>
      <c r="DR10">
        <f>((3/9)*100)</f>
        <v>33.333333333333329</v>
      </c>
      <c r="DS10">
        <f>((2/10)*100)</f>
        <v>20</v>
      </c>
      <c r="DT10">
        <f>((1/10)*100)</f>
        <v>10</v>
      </c>
      <c r="DU10">
        <f>((0/10)*100)</f>
        <v>0</v>
      </c>
      <c r="DV10">
        <f>((1/10)*100)</f>
        <v>10</v>
      </c>
      <c r="DW10">
        <f>((1/10)*100)</f>
        <v>10</v>
      </c>
      <c r="DX10">
        <f>((9/10)*100)</f>
        <v>90</v>
      </c>
      <c r="DY10">
        <f>((3/11)*100)</f>
        <v>27.27272727272727</v>
      </c>
      <c r="DZ10">
        <f>((3/11)*100)</f>
        <v>27.27272727272727</v>
      </c>
      <c r="EA10">
        <f>((9/11)*100)</f>
        <v>81.818181818181827</v>
      </c>
    </row>
    <row r="11" spans="1:131" x14ac:dyDescent="0.25">
      <c r="A11">
        <v>250.06555800000001</v>
      </c>
      <c r="B11">
        <v>7.1500389999999996</v>
      </c>
      <c r="C11">
        <v>241.464429</v>
      </c>
      <c r="D11">
        <v>5.137162</v>
      </c>
      <c r="E11">
        <v>227.14096900000001</v>
      </c>
      <c r="F11">
        <v>7.5362819999999999</v>
      </c>
      <c r="G11">
        <v>245.456298</v>
      </c>
      <c r="H11">
        <v>4.4483079999999999</v>
      </c>
      <c r="K11">
        <f>(14/200)</f>
        <v>7.0000000000000007E-2</v>
      </c>
      <c r="L11">
        <f>(14/200)</f>
        <v>7.0000000000000007E-2</v>
      </c>
      <c r="M11">
        <f>(13/200)</f>
        <v>6.5000000000000002E-2</v>
      </c>
      <c r="P11">
        <f>(12/200)</f>
        <v>0.06</v>
      </c>
      <c r="Q11">
        <f>(13/200)</f>
        <v>6.5000000000000002E-2</v>
      </c>
      <c r="R11">
        <f>(13/200)</f>
        <v>6.5000000000000002E-2</v>
      </c>
      <c r="S11">
        <f>(13/200)</f>
        <v>6.5000000000000002E-2</v>
      </c>
      <c r="U11">
        <f>0.07+0.06</f>
        <v>0.13</v>
      </c>
      <c r="V11">
        <f>0.07+0.065</f>
        <v>0.13500000000000001</v>
      </c>
      <c r="W11">
        <f>0.065+0.065</f>
        <v>0.13</v>
      </c>
      <c r="Z11">
        <f>SQRT((ABS($A$12-$A$11)^2+(ABS($B$12-$B$11)^2)))</f>
        <v>20.415615684013275</v>
      </c>
      <c r="AA11">
        <f>SQRT((ABS($C$12-$C$11)^2+(ABS($D$12-$D$11)^2)))</f>
        <v>22.303333008129627</v>
      </c>
      <c r="AB11">
        <f>SQRT((ABS($E$12-$E$11)^2+(ABS($F$12-$F$11)^2)))</f>
        <v>22.570425545489474</v>
      </c>
      <c r="AJ11">
        <f>1/0.13</f>
        <v>7.6923076923076916</v>
      </c>
      <c r="AK11">
        <f>1/0.135</f>
        <v>7.4074074074074066</v>
      </c>
      <c r="AL11">
        <f>1/0.13</f>
        <v>7.6923076923076916</v>
      </c>
      <c r="AO11">
        <f t="shared" si="0"/>
        <v>157.04319756933288</v>
      </c>
      <c r="AP11">
        <f t="shared" si="1"/>
        <v>165.20987413429353</v>
      </c>
      <c r="AQ11">
        <f t="shared" si="2"/>
        <v>173.61865804222671</v>
      </c>
      <c r="AV11">
        <f>((0.07/0.13)*100)</f>
        <v>53.846153846153854</v>
      </c>
      <c r="AW11">
        <f>((0.07/0.135)*100)</f>
        <v>51.851851851851848</v>
      </c>
      <c r="AX11">
        <f>((0.065/0.13)*100)</f>
        <v>50</v>
      </c>
      <c r="BA11">
        <f>((0.06/0.13)*100)</f>
        <v>46.153846153846153</v>
      </c>
      <c r="BB11">
        <f>((0.065/0.135)*100)</f>
        <v>48.148148148148145</v>
      </c>
      <c r="BC11">
        <f>((0.065/0.13)*100)</f>
        <v>50</v>
      </c>
      <c r="BF11">
        <f>ABS($B$11-$D$11)</f>
        <v>2.0128769999999996</v>
      </c>
      <c r="BG11">
        <f>ABS($F$11-$H$11)</f>
        <v>3.087974</v>
      </c>
      <c r="BI11">
        <v>2.9652654999999997</v>
      </c>
      <c r="BJ11">
        <v>2.7603920000000004</v>
      </c>
      <c r="BL11">
        <f>SQRT((ABS($A$11-$E$12)^2+(ABS($B$11-$F$12)^2)))</f>
        <v>0.99451341523632408</v>
      </c>
      <c r="BM11">
        <f>SQRT((ABS($C$11-$G$11)^2+(ABS($D$11-$H$11)^2)))</f>
        <v>4.0508687890966142</v>
      </c>
      <c r="BO11">
        <f>SQRT((ABS($A$11-$G$11)^2+(ABS($B$11-$H$11)^2)))</f>
        <v>5.3427172996482843</v>
      </c>
      <c r="BP11">
        <f>SQRT((ABS($C$11-$E$12)^2+(ABS($D$11-$F$12)^2)))</f>
        <v>8.7491437439491673</v>
      </c>
      <c r="BR11">
        <f>DEGREES(ACOS((11.0019043072592^2+21.736825677038^2-11.2074171463984^2)/(2*11.0019043072592*21.736825677038)))</f>
        <v>11.951397505776738</v>
      </c>
      <c r="BU11">
        <v>14</v>
      </c>
      <c r="BV11">
        <v>4</v>
      </c>
      <c r="BW11">
        <v>1</v>
      </c>
      <c r="BX11">
        <v>8</v>
      </c>
      <c r="BY11">
        <v>14</v>
      </c>
      <c r="BZ11">
        <v>4</v>
      </c>
      <c r="CA11">
        <v>7</v>
      </c>
      <c r="CB11">
        <v>3</v>
      </c>
      <c r="CC11">
        <v>13</v>
      </c>
      <c r="CD11">
        <v>4</v>
      </c>
      <c r="CE11">
        <v>7</v>
      </c>
      <c r="CF11">
        <v>9</v>
      </c>
      <c r="CL11">
        <v>12</v>
      </c>
      <c r="CM11">
        <v>2</v>
      </c>
      <c r="CN11">
        <v>3</v>
      </c>
      <c r="CO11">
        <v>7</v>
      </c>
      <c r="CP11">
        <v>13</v>
      </c>
      <c r="CQ11">
        <v>2</v>
      </c>
      <c r="CR11">
        <v>7</v>
      </c>
      <c r="CS11">
        <v>3</v>
      </c>
      <c r="CT11">
        <v>13</v>
      </c>
      <c r="CU11">
        <v>1</v>
      </c>
      <c r="CV11">
        <v>7</v>
      </c>
      <c r="CW11">
        <v>9</v>
      </c>
      <c r="CX11">
        <v>13</v>
      </c>
      <c r="CY11">
        <v>7</v>
      </c>
      <c r="CZ11">
        <v>2</v>
      </c>
      <c r="DA11">
        <v>9</v>
      </c>
      <c r="DC11">
        <f>((4/14)*100)</f>
        <v>28.571428571428569</v>
      </c>
      <c r="DD11">
        <f>((1/14)*100)</f>
        <v>7.1428571428571423</v>
      </c>
      <c r="DE11">
        <f>((8/14)*100)</f>
        <v>57.142857142857139</v>
      </c>
      <c r="DF11">
        <f>((4/14)*100)</f>
        <v>28.571428571428569</v>
      </c>
      <c r="DG11">
        <f>((7/14)*100)</f>
        <v>50</v>
      </c>
      <c r="DH11">
        <f>((3/14)*100)</f>
        <v>21.428571428571427</v>
      </c>
      <c r="DI11">
        <f>((4/13)*100)</f>
        <v>30.76923076923077</v>
      </c>
      <c r="DJ11">
        <f>((7/13)*100)</f>
        <v>53.846153846153847</v>
      </c>
      <c r="DK11">
        <f>((9/13)*100)</f>
        <v>69.230769230769226</v>
      </c>
      <c r="DP11">
        <f>((2/12)*100)</f>
        <v>16.666666666666664</v>
      </c>
      <c r="DQ11">
        <f>((3/12)*100)</f>
        <v>25</v>
      </c>
      <c r="DR11">
        <f>((7/12)*100)</f>
        <v>58.333333333333336</v>
      </c>
      <c r="DS11">
        <f>((2/13)*100)</f>
        <v>15.384615384615385</v>
      </c>
      <c r="DT11">
        <f>((7/13)*100)</f>
        <v>53.846153846153847</v>
      </c>
      <c r="DU11">
        <f>((3/13)*100)</f>
        <v>23.076923076923077</v>
      </c>
      <c r="DV11">
        <f>((1/13)*100)</f>
        <v>7.6923076923076925</v>
      </c>
      <c r="DW11">
        <f>((7/13)*100)</f>
        <v>53.846153846153847</v>
      </c>
      <c r="DX11">
        <f>((9/13)*100)</f>
        <v>69.230769230769226</v>
      </c>
      <c r="DY11">
        <f>((7/13)*100)</f>
        <v>53.846153846153847</v>
      </c>
      <c r="DZ11">
        <f>((2/13)*100)</f>
        <v>15.384615384615385</v>
      </c>
      <c r="EA11">
        <f>((9/13)*100)</f>
        <v>69.230769230769226</v>
      </c>
    </row>
    <row r="12" spans="1:131" x14ac:dyDescent="0.25">
      <c r="A12">
        <v>270.47269699999998</v>
      </c>
      <c r="B12">
        <v>7.7382920000000004</v>
      </c>
      <c r="C12">
        <v>263.75621999999998</v>
      </c>
      <c r="D12">
        <v>5.8545999999999996</v>
      </c>
      <c r="E12">
        <v>249.70491999999999</v>
      </c>
      <c r="F12">
        <v>8.0768599999999999</v>
      </c>
      <c r="Q12">
        <f>(14/200)</f>
        <v>7.0000000000000007E-2</v>
      </c>
      <c r="R12">
        <f>(16/200)</f>
        <v>0.08</v>
      </c>
      <c r="BF12">
        <f>ABS($B$12-$D$12)</f>
        <v>1.8836920000000008</v>
      </c>
      <c r="BR12">
        <f>DEGREES(ACOS((15.4485238920319^2+21.4757461370214^2-6.663913046717^2)/(2*15.4485238920319*21.4757461370214)))</f>
        <v>8.9507874317790606</v>
      </c>
      <c r="BS12">
        <f>DEGREES(ACOS((11.2074171463984^2+26.2145005766645^2-15.4485238920319^2)/(2*11.2074171463984*26.2145005766645)))</f>
        <v>12.280055596834281</v>
      </c>
      <c r="CP12">
        <v>14</v>
      </c>
      <c r="CQ12">
        <v>4</v>
      </c>
      <c r="CR12">
        <v>9</v>
      </c>
      <c r="CS12">
        <v>2</v>
      </c>
      <c r="CT12">
        <v>16</v>
      </c>
      <c r="CU12">
        <v>3</v>
      </c>
      <c r="CV12">
        <v>9</v>
      </c>
      <c r="CW12">
        <v>9</v>
      </c>
      <c r="DS12">
        <f>((4/14)*100)</f>
        <v>28.571428571428569</v>
      </c>
      <c r="DT12">
        <f>((9/14)*100)</f>
        <v>64.285714285714292</v>
      </c>
      <c r="DU12">
        <f>((2/14)*100)</f>
        <v>14.285714285714285</v>
      </c>
      <c r="DV12">
        <f>((3/16)*100)</f>
        <v>18.75</v>
      </c>
      <c r="DW12">
        <f>((9/16)*100)</f>
        <v>56.25</v>
      </c>
      <c r="DX12">
        <f>((9/16)*100)</f>
        <v>56.25</v>
      </c>
    </row>
    <row r="13" spans="1:131" x14ac:dyDescent="0.25">
      <c r="A13" t="s">
        <v>22</v>
      </c>
      <c r="B13" t="s">
        <v>22</v>
      </c>
      <c r="C13" t="s">
        <v>22</v>
      </c>
      <c r="D13" t="s">
        <v>22</v>
      </c>
      <c r="E13" t="s">
        <v>22</v>
      </c>
      <c r="F13" t="s">
        <v>22</v>
      </c>
      <c r="G13" t="s">
        <v>22</v>
      </c>
      <c r="H13" t="s">
        <v>22</v>
      </c>
      <c r="BR13">
        <f>DEGREES(ACOS((16.1491508026638^2+19.5702807604121^2-4.75209927805143^2)/(2*16.1491508026638*19.5702807604121)))</f>
        <v>10.645227636341902</v>
      </c>
      <c r="BS13">
        <f>DEGREES(ACOS((6.663913046717^2+22.2718231631337^2-16.1491508026638^2)/(2*6.663913046717*22.2718231631337)))</f>
        <v>19.59357640734595</v>
      </c>
    </row>
    <row r="14" spans="1:131" x14ac:dyDescent="0.25">
      <c r="A14">
        <v>45.192928000000009</v>
      </c>
      <c r="B14">
        <v>7.339289</v>
      </c>
      <c r="C14">
        <v>32.667879000000013</v>
      </c>
      <c r="D14">
        <v>6.1789880000000004</v>
      </c>
      <c r="E14">
        <v>25.58862700000001</v>
      </c>
      <c r="F14">
        <v>8.4637069999999994</v>
      </c>
      <c r="G14">
        <v>36.308619000000007</v>
      </c>
      <c r="H14">
        <v>5.9891019999999999</v>
      </c>
      <c r="K14">
        <f>(15/200)</f>
        <v>7.4999999999999997E-2</v>
      </c>
      <c r="L14">
        <f>(17/200)</f>
        <v>8.5000000000000006E-2</v>
      </c>
      <c r="M14">
        <f>(14/200)</f>
        <v>7.0000000000000007E-2</v>
      </c>
      <c r="N14">
        <f>(17/200)</f>
        <v>8.5000000000000006E-2</v>
      </c>
      <c r="P14">
        <f>(12/200)</f>
        <v>0.06</v>
      </c>
      <c r="Q14">
        <f>(13/200)</f>
        <v>6.5000000000000002E-2</v>
      </c>
      <c r="R14">
        <f>(10/200)</f>
        <v>0.05</v>
      </c>
      <c r="S14">
        <f>(10/200)</f>
        <v>0.05</v>
      </c>
      <c r="U14">
        <f>0.075+0.06</f>
        <v>0.13500000000000001</v>
      </c>
      <c r="V14">
        <f>0.085+0.065</f>
        <v>0.15000000000000002</v>
      </c>
      <c r="W14">
        <f>0.07+0.05</f>
        <v>0.12000000000000001</v>
      </c>
      <c r="X14">
        <f>0.085+0.05</f>
        <v>0.13500000000000001</v>
      </c>
      <c r="Z14">
        <f>SQRT((ABS($A$15-$A$14)^2+(ABS($B$15-$B$14)^2)))</f>
        <v>22.489362344238337</v>
      </c>
      <c r="AA14">
        <f>SQRT((ABS($C$15-$C$14)^2+(ABS($D$15-$D$14)^2)))</f>
        <v>25.164328660353881</v>
      </c>
      <c r="AB14">
        <f>SQRT((ABS($E$15-$E$14)^2+(ABS($F$15-$F$14)^2)))</f>
        <v>21.736825677038034</v>
      </c>
      <c r="AC14">
        <f>SQRT((ABS($G$15-$G$14)^2+(ABS($H$15-$H$14)^2)))</f>
        <v>26.214500576664452</v>
      </c>
      <c r="AJ14">
        <f>1/0.135</f>
        <v>7.4074074074074066</v>
      </c>
      <c r="AK14">
        <f>1/0.15</f>
        <v>6.666666666666667</v>
      </c>
      <c r="AL14">
        <f>1/0.12</f>
        <v>8.3333333333333339</v>
      </c>
      <c r="AM14">
        <f>1/0.135</f>
        <v>7.4074074074074066</v>
      </c>
      <c r="AO14">
        <f t="shared" ref="AO14:AO23" si="4">$Z14/$U14</f>
        <v>166.58786921658026</v>
      </c>
      <c r="AP14">
        <f t="shared" ref="AP14:AP23" si="5">$AA14/$V14</f>
        <v>167.76219106902585</v>
      </c>
      <c r="AQ14">
        <f t="shared" ref="AQ14:AQ23" si="6">$AB14/$W14</f>
        <v>181.14021397531693</v>
      </c>
      <c r="AR14">
        <f t="shared" ref="AR14:AR22" si="7">$AC14/$X14</f>
        <v>194.18148575307001</v>
      </c>
      <c r="AV14">
        <f>((0.075/0.135)*100)</f>
        <v>55.55555555555555</v>
      </c>
      <c r="AW14">
        <f>((0.085/0.15)*100)</f>
        <v>56.666666666666679</v>
      </c>
      <c r="AX14">
        <f>((0.07/0.12)*100)</f>
        <v>58.333333333333336</v>
      </c>
      <c r="AY14">
        <f>((0.085/0.135)*100)</f>
        <v>62.962962962962962</v>
      </c>
      <c r="BA14">
        <f>((0.06/0.135)*100)</f>
        <v>44.444444444444443</v>
      </c>
      <c r="BB14">
        <f>((0.065/0.15)*100)</f>
        <v>43.333333333333336</v>
      </c>
      <c r="BC14">
        <f>((0.05/0.12)*100)</f>
        <v>41.666666666666671</v>
      </c>
      <c r="BD14">
        <f>((0.05/0.135)*100)</f>
        <v>37.037037037037038</v>
      </c>
      <c r="BF14">
        <f>ABS($B$14-$D$14)</f>
        <v>1.1603009999999996</v>
      </c>
      <c r="BG14">
        <f>ABS($F$14-$H$14)</f>
        <v>2.4746049999999995</v>
      </c>
      <c r="BL14">
        <f>SQRT((ABS($A$14-$E$15)^2+(ABS($B$14-$F$15)^2)))</f>
        <v>2.2496697004282651</v>
      </c>
      <c r="BM14">
        <f>SQRT((ABS($C$14-$G$14)^2+(ABS($D$14-$H$14)^2)))</f>
        <v>3.6456884727847982</v>
      </c>
      <c r="BO14">
        <f>SQRT((ABS($A$14-$G$14)^2+(ABS($B$14-$H$14)^2)))</f>
        <v>8.9863202336913215</v>
      </c>
      <c r="BP14">
        <f>SQRT((ABS($C$14-$E$14)^2+(ABS($D$14-$F$14)^2)))</f>
        <v>7.438800292282691</v>
      </c>
      <c r="BR14">
        <f>DEGREES(ACOS((23.7819807790674^2+24.0085699329901^2-3.20809541803794^2)/(2*23.7819807790674*24.0085699329901)))</f>
        <v>7.6789502139851127</v>
      </c>
      <c r="BS14">
        <f>DEGREES(ACOS((4.75209927805143^2+27.259093719825^2-23.7819807790674^2)/(2*4.75209927805143*27.259093719825)))</f>
        <v>39.448256471133405</v>
      </c>
      <c r="BU14">
        <v>15</v>
      </c>
      <c r="BV14">
        <v>4</v>
      </c>
      <c r="BW14">
        <v>5</v>
      </c>
      <c r="BX14">
        <v>13</v>
      </c>
      <c r="BY14">
        <v>17</v>
      </c>
      <c r="BZ14">
        <v>5</v>
      </c>
      <c r="CA14">
        <v>14</v>
      </c>
      <c r="CB14">
        <v>7</v>
      </c>
      <c r="CC14">
        <v>14</v>
      </c>
      <c r="CD14">
        <v>2</v>
      </c>
      <c r="CE14">
        <v>14</v>
      </c>
      <c r="CF14">
        <v>4</v>
      </c>
      <c r="CG14">
        <v>17</v>
      </c>
      <c r="CH14">
        <v>13</v>
      </c>
      <c r="CI14">
        <v>6</v>
      </c>
      <c r="CJ14">
        <v>7</v>
      </c>
      <c r="CL14">
        <v>12</v>
      </c>
      <c r="CM14">
        <v>0</v>
      </c>
      <c r="CN14">
        <v>0</v>
      </c>
      <c r="CO14">
        <v>8</v>
      </c>
      <c r="CP14">
        <v>13</v>
      </c>
      <c r="CQ14">
        <v>0</v>
      </c>
      <c r="CR14">
        <v>8</v>
      </c>
      <c r="CS14">
        <v>0</v>
      </c>
      <c r="CT14">
        <v>10</v>
      </c>
      <c r="CU14">
        <v>0</v>
      </c>
      <c r="CV14">
        <v>8</v>
      </c>
      <c r="CW14">
        <v>0</v>
      </c>
      <c r="CX14">
        <v>10</v>
      </c>
      <c r="CY14">
        <v>8</v>
      </c>
      <c r="CZ14">
        <v>0</v>
      </c>
      <c r="DA14">
        <v>0</v>
      </c>
      <c r="DC14">
        <f>((4/15)*100)</f>
        <v>26.666666666666668</v>
      </c>
      <c r="DD14">
        <f>((5/15)*100)</f>
        <v>33.333333333333329</v>
      </c>
      <c r="DE14">
        <f>((13/15)*100)</f>
        <v>86.666666666666671</v>
      </c>
      <c r="DF14">
        <f>((5/17)*100)</f>
        <v>29.411764705882355</v>
      </c>
      <c r="DG14">
        <f>((14/17)*100)</f>
        <v>82.35294117647058</v>
      </c>
      <c r="DH14">
        <f>((7/17)*100)</f>
        <v>41.17647058823529</v>
      </c>
      <c r="DI14">
        <f>((2/14)*100)</f>
        <v>14.285714285714285</v>
      </c>
      <c r="DJ14">
        <f>((14/14)*100)</f>
        <v>100</v>
      </c>
      <c r="DK14">
        <f>((4/14)*100)</f>
        <v>28.571428571428569</v>
      </c>
      <c r="DL14">
        <f>((13/17)*100)</f>
        <v>76.470588235294116</v>
      </c>
      <c r="DM14">
        <f>((6/17)*100)</f>
        <v>35.294117647058826</v>
      </c>
      <c r="DN14">
        <f>((7/17)*100)</f>
        <v>41.17647058823529</v>
      </c>
      <c r="DP14">
        <f>((0/12)*100)</f>
        <v>0</v>
      </c>
      <c r="DQ14">
        <f>((0/12)*100)</f>
        <v>0</v>
      </c>
      <c r="DR14">
        <f>((8/12)*100)</f>
        <v>66.666666666666657</v>
      </c>
      <c r="DS14">
        <f>((0/13)*100)</f>
        <v>0</v>
      </c>
      <c r="DT14">
        <f>((8/13)*100)</f>
        <v>61.53846153846154</v>
      </c>
      <c r="DU14">
        <f>((0/13)*100)</f>
        <v>0</v>
      </c>
      <c r="DV14">
        <f>((0/10)*100)</f>
        <v>0</v>
      </c>
      <c r="DW14">
        <f>((8/10)*100)</f>
        <v>80</v>
      </c>
      <c r="DX14">
        <f>((0/10)*100)</f>
        <v>0</v>
      </c>
      <c r="DY14">
        <f>((8/10)*100)</f>
        <v>80</v>
      </c>
      <c r="DZ14">
        <f>((0/10)*100)</f>
        <v>0</v>
      </c>
      <c r="EA14">
        <f>((0/10)*100)</f>
        <v>0</v>
      </c>
    </row>
    <row r="15" spans="1:131" x14ac:dyDescent="0.25">
      <c r="A15">
        <v>67.682282000000015</v>
      </c>
      <c r="B15">
        <v>7.3199160000000001</v>
      </c>
      <c r="C15">
        <v>57.821671000000009</v>
      </c>
      <c r="D15">
        <v>5.45085</v>
      </c>
      <c r="E15">
        <v>47.321823000000009</v>
      </c>
      <c r="F15">
        <v>8.0664890000000007</v>
      </c>
      <c r="G15">
        <v>62.512924000000005</v>
      </c>
      <c r="H15">
        <v>5.2580479999999996</v>
      </c>
      <c r="K15">
        <f>(14/200)</f>
        <v>7.0000000000000007E-2</v>
      </c>
      <c r="L15">
        <f>(15/200)</f>
        <v>7.4999999999999997E-2</v>
      </c>
      <c r="M15">
        <f>(14/200)</f>
        <v>7.0000000000000007E-2</v>
      </c>
      <c r="N15">
        <f>(15/200)</f>
        <v>7.4999999999999997E-2</v>
      </c>
      <c r="P15">
        <f>(10/200)</f>
        <v>0.05</v>
      </c>
      <c r="Q15">
        <f>(11/200)</f>
        <v>5.5E-2</v>
      </c>
      <c r="R15">
        <f>(10/200)</f>
        <v>0.05</v>
      </c>
      <c r="S15">
        <f>(10/200)</f>
        <v>0.05</v>
      </c>
      <c r="U15">
        <f>0.07+0.05</f>
        <v>0.12000000000000001</v>
      </c>
      <c r="V15">
        <f>0.075+0.055</f>
        <v>0.13</v>
      </c>
      <c r="W15">
        <f>0.07+0.05</f>
        <v>0.12000000000000001</v>
      </c>
      <c r="X15">
        <f>0.075+0.05</f>
        <v>0.125</v>
      </c>
      <c r="Z15">
        <f>SQRT((ABS($A$16-$A$15)^2+(ABS($B$16-$B$15)^2)))</f>
        <v>19.523002935469986</v>
      </c>
      <c r="AA15">
        <f>SQRT((ABS($C$16-$C$15)^2+(ABS($D$16-$D$15)^2)))</f>
        <v>21.438757664551197</v>
      </c>
      <c r="AB15">
        <f>SQRT((ABS($E$16-$E$15)^2+(ABS($F$16-$F$15)^2)))</f>
        <v>21.475746137021382</v>
      </c>
      <c r="AC15">
        <f>SQRT((ABS($G$16-$G$15)^2+(ABS($H$16-$H$15)^2)))</f>
        <v>22.271823163133671</v>
      </c>
      <c r="AJ15">
        <f>1/0.12</f>
        <v>8.3333333333333339</v>
      </c>
      <c r="AK15">
        <f>1/0.13</f>
        <v>7.6923076923076916</v>
      </c>
      <c r="AL15">
        <f>1/0.12</f>
        <v>8.3333333333333339</v>
      </c>
      <c r="AM15">
        <f>1/0.125</f>
        <v>8</v>
      </c>
      <c r="AO15">
        <f t="shared" si="4"/>
        <v>162.69169112891655</v>
      </c>
      <c r="AP15">
        <f t="shared" si="5"/>
        <v>164.91352049654768</v>
      </c>
      <c r="AQ15">
        <f t="shared" si="6"/>
        <v>178.96455114184482</v>
      </c>
      <c r="AR15">
        <f t="shared" si="7"/>
        <v>178.17458530506937</v>
      </c>
      <c r="AV15">
        <f>((0.07/0.12)*100)</f>
        <v>58.333333333333336</v>
      </c>
      <c r="AW15">
        <f>((0.075/0.13)*100)</f>
        <v>57.692307692307686</v>
      </c>
      <c r="AX15">
        <f>((0.07/0.12)*100)</f>
        <v>58.333333333333336</v>
      </c>
      <c r="AY15">
        <f>((0.075/0.125)*100)</f>
        <v>60</v>
      </c>
      <c r="BA15">
        <f>((0.05/0.12)*100)</f>
        <v>41.666666666666671</v>
      </c>
      <c r="BB15">
        <f>((0.055/0.13)*100)</f>
        <v>42.307692307692307</v>
      </c>
      <c r="BC15">
        <f>((0.05/0.12)*100)</f>
        <v>41.666666666666671</v>
      </c>
      <c r="BD15">
        <f>((0.05/0.125)*100)</f>
        <v>40</v>
      </c>
      <c r="BF15">
        <f>ABS($B$15-$D$15)</f>
        <v>1.8690660000000001</v>
      </c>
      <c r="BG15">
        <f>ABS($F$15-$H$15)</f>
        <v>2.8084410000000011</v>
      </c>
      <c r="BL15">
        <f>SQRT((ABS($A$15-$E$16)^2+(ABS($B$15-$F$16)^2)))</f>
        <v>1.1215306757467571</v>
      </c>
      <c r="BM15">
        <f>SQRT((ABS($C$15-$G$15)^2+(ABS($D$15-$H$15)^2)))</f>
        <v>4.6952132349034974</v>
      </c>
      <c r="BO15">
        <f>SQRT((ABS($A$15-$G$15)^2+(ABS($B$15-$H$15)^2)))</f>
        <v>5.565389634301277</v>
      </c>
      <c r="BP15">
        <f>SQRT((ABS($C$15-$E$16)^2+(ABS($D$15-$F$16)^2)))</f>
        <v>11.157261260632463</v>
      </c>
      <c r="BR15">
        <f>DEGREES(ACOS((25.1852532947389^2+27.0786456555644^2-3.51993735117331^2)/(2*25.1852532947389*27.0786456555644)))</f>
        <v>6.5138115401621075</v>
      </c>
      <c r="BS15">
        <f>DEGREES(ACOS((3.2354674823223^2+26.6586449072036^2-25.1852532947389^2)/(2*3.2354674823223*26.6586449072036)))</f>
        <v>59.769068591992941</v>
      </c>
      <c r="BU15">
        <v>14</v>
      </c>
      <c r="BV15">
        <v>4</v>
      </c>
      <c r="BW15">
        <v>5</v>
      </c>
      <c r="BX15">
        <v>10</v>
      </c>
      <c r="BY15">
        <v>15</v>
      </c>
      <c r="BZ15">
        <v>5</v>
      </c>
      <c r="CA15">
        <v>12</v>
      </c>
      <c r="CB15">
        <v>5</v>
      </c>
      <c r="CC15">
        <v>14</v>
      </c>
      <c r="CD15">
        <v>4</v>
      </c>
      <c r="CE15">
        <v>12</v>
      </c>
      <c r="CF15">
        <v>7</v>
      </c>
      <c r="CG15">
        <v>15</v>
      </c>
      <c r="CH15">
        <v>10</v>
      </c>
      <c r="CI15">
        <v>5</v>
      </c>
      <c r="CJ15">
        <v>9</v>
      </c>
      <c r="CL15">
        <v>10</v>
      </c>
      <c r="CM15">
        <v>0</v>
      </c>
      <c r="CN15">
        <v>0</v>
      </c>
      <c r="CO15">
        <v>6</v>
      </c>
      <c r="CP15">
        <v>11</v>
      </c>
      <c r="CQ15">
        <v>0</v>
      </c>
      <c r="CR15">
        <v>9</v>
      </c>
      <c r="CS15">
        <v>0</v>
      </c>
      <c r="CT15">
        <v>10</v>
      </c>
      <c r="CU15">
        <v>0</v>
      </c>
      <c r="CV15">
        <v>9</v>
      </c>
      <c r="CW15">
        <v>0</v>
      </c>
      <c r="CX15">
        <v>10</v>
      </c>
      <c r="CY15">
        <v>6</v>
      </c>
      <c r="CZ15">
        <v>0</v>
      </c>
      <c r="DA15">
        <v>3</v>
      </c>
      <c r="DC15">
        <f>((4/14)*100)</f>
        <v>28.571428571428569</v>
      </c>
      <c r="DD15">
        <f>((5/14)*100)</f>
        <v>35.714285714285715</v>
      </c>
      <c r="DE15">
        <f>((10/14)*100)</f>
        <v>71.428571428571431</v>
      </c>
      <c r="DF15">
        <f>((5/15)*100)</f>
        <v>33.333333333333329</v>
      </c>
      <c r="DG15">
        <f>((12/15)*100)</f>
        <v>80</v>
      </c>
      <c r="DH15">
        <f>((5/15)*100)</f>
        <v>33.333333333333329</v>
      </c>
      <c r="DI15">
        <f>((4/14)*100)</f>
        <v>28.571428571428569</v>
      </c>
      <c r="DJ15">
        <f>((12/14)*100)</f>
        <v>85.714285714285708</v>
      </c>
      <c r="DK15">
        <f>((7/14)*100)</f>
        <v>50</v>
      </c>
      <c r="DL15">
        <f>((10/15)*100)</f>
        <v>66.666666666666657</v>
      </c>
      <c r="DM15">
        <f>((5/15)*100)</f>
        <v>33.333333333333329</v>
      </c>
      <c r="DN15">
        <f>((9/15)*100)</f>
        <v>60</v>
      </c>
      <c r="DP15">
        <f>((0/10)*100)</f>
        <v>0</v>
      </c>
      <c r="DQ15">
        <f>((0/10)*100)</f>
        <v>0</v>
      </c>
      <c r="DR15">
        <f>((6/10)*100)</f>
        <v>60</v>
      </c>
      <c r="DS15">
        <f>((0/11)*100)</f>
        <v>0</v>
      </c>
      <c r="DT15">
        <f>((9/11)*100)</f>
        <v>81.818181818181827</v>
      </c>
      <c r="DU15">
        <f>((0/11)*100)</f>
        <v>0</v>
      </c>
      <c r="DV15">
        <f>((0/10)*100)</f>
        <v>0</v>
      </c>
      <c r="DW15">
        <f>((9/10)*100)</f>
        <v>90</v>
      </c>
      <c r="DX15">
        <f>((0/10)*100)</f>
        <v>0</v>
      </c>
      <c r="DY15">
        <f>((6/10)*100)</f>
        <v>60</v>
      </c>
      <c r="DZ15">
        <f>((0/10)*100)</f>
        <v>0</v>
      </c>
      <c r="EA15">
        <f>((3/10)*100)</f>
        <v>30</v>
      </c>
    </row>
    <row r="16" spans="1:131" x14ac:dyDescent="0.25">
      <c r="A16">
        <v>87.202143000000007</v>
      </c>
      <c r="B16">
        <v>7.6701589999999999</v>
      </c>
      <c r="C16">
        <v>79.255194000000003</v>
      </c>
      <c r="D16">
        <v>5.924582</v>
      </c>
      <c r="E16">
        <v>68.789978000000005</v>
      </c>
      <c r="F16">
        <v>7.4955309999999997</v>
      </c>
      <c r="G16">
        <v>84.784745000000015</v>
      </c>
      <c r="H16">
        <v>5.2678640000000003</v>
      </c>
      <c r="K16">
        <f>(13/200)</f>
        <v>6.5000000000000002E-2</v>
      </c>
      <c r="L16">
        <f>(15/200)</f>
        <v>7.4999999999999997E-2</v>
      </c>
      <c r="M16">
        <f>(12/200)</f>
        <v>0.06</v>
      </c>
      <c r="N16">
        <f>(16/200)</f>
        <v>0.08</v>
      </c>
      <c r="P16">
        <f>(9/200)</f>
        <v>4.4999999999999998E-2</v>
      </c>
      <c r="Q16">
        <f>(10/200)</f>
        <v>0.05</v>
      </c>
      <c r="R16">
        <f>(9/200)</f>
        <v>4.4999999999999998E-2</v>
      </c>
      <c r="S16">
        <f>(10/200)</f>
        <v>0.05</v>
      </c>
      <c r="U16">
        <f>0.065+0.045</f>
        <v>0.11</v>
      </c>
      <c r="V16">
        <f>0.075+0.05</f>
        <v>0.125</v>
      </c>
      <c r="W16">
        <f>0.06+0.045</f>
        <v>0.105</v>
      </c>
      <c r="X16">
        <f>0.08+0.05</f>
        <v>0.13</v>
      </c>
      <c r="Z16">
        <f>SQRT((ABS($A$17-$A$16)^2+(ABS($B$17-$B$16)^2)))</f>
        <v>23.734875334308644</v>
      </c>
      <c r="AA16">
        <f>SQRT((ABS($C$17-$C$16)^2+(ABS($D$17-$D$16)^2)))</f>
        <v>24.646944796520085</v>
      </c>
      <c r="AB16">
        <f>SQRT((ABS($E$17-$E$16)^2+(ABS($F$17-$F$16)^2)))</f>
        <v>19.570280760412132</v>
      </c>
      <c r="AC16">
        <f>SQRT((ABS($G$17-$G$16)^2+(ABS($H$17-$H$16)^2)))</f>
        <v>27.259093719824957</v>
      </c>
      <c r="AJ16">
        <f>1/0.11</f>
        <v>9.0909090909090917</v>
      </c>
      <c r="AK16">
        <f>1/0.125</f>
        <v>8</v>
      </c>
      <c r="AL16">
        <f>1/0.105</f>
        <v>9.5238095238095237</v>
      </c>
      <c r="AM16">
        <f>1/0.13</f>
        <v>7.6923076923076916</v>
      </c>
      <c r="AO16">
        <f t="shared" si="4"/>
        <v>215.7715939482604</v>
      </c>
      <c r="AP16">
        <f t="shared" si="5"/>
        <v>197.17555837216068</v>
      </c>
      <c r="AQ16">
        <f t="shared" si="6"/>
        <v>186.38362628963935</v>
      </c>
      <c r="AR16">
        <f t="shared" si="7"/>
        <v>209.68533630634582</v>
      </c>
      <c r="AV16">
        <f>((0.065/0.11)*100)</f>
        <v>59.090909090909093</v>
      </c>
      <c r="AW16">
        <f>((0.075/0.125)*100)</f>
        <v>60</v>
      </c>
      <c r="AX16">
        <f>((0.06/0.105)*100)</f>
        <v>57.142857142857139</v>
      </c>
      <c r="AY16">
        <f>((0.08/0.13)*100)</f>
        <v>61.53846153846154</v>
      </c>
      <c r="BA16">
        <f>((0.045/0.11)*100)</f>
        <v>40.909090909090907</v>
      </c>
      <c r="BB16">
        <f>((0.05/0.125)*100)</f>
        <v>40</v>
      </c>
      <c r="BC16">
        <f>((0.045/0.105)*100)</f>
        <v>42.857142857142854</v>
      </c>
      <c r="BD16">
        <f>((0.05/0.13)*100)</f>
        <v>38.461538461538467</v>
      </c>
      <c r="BF16">
        <f>ABS($B$16-$D$16)</f>
        <v>1.7455769999999999</v>
      </c>
      <c r="BG16">
        <f>ABS($F$16-$H$16)</f>
        <v>2.2276669999999994</v>
      </c>
      <c r="BL16">
        <f>SQRT((ABS($A$16-$E$17)^2+(ABS($B$16-$F$17)^2)))</f>
        <v>1.3629231040642058</v>
      </c>
      <c r="BM16">
        <f>SQRT((ABS($C$16-$G$16)^2+(ABS($D$16-$H$16)^2)))</f>
        <v>5.568412053101417</v>
      </c>
      <c r="BO16">
        <f>SQRT((ABS($A$16-$G$16)^2+(ABS($B$16-$H$16)^2)))</f>
        <v>3.4080543360440951</v>
      </c>
      <c r="BP16">
        <f>SQRT((ABS($C$16-$E$17)^2+(ABS($D$16-$F$17)^2)))</f>
        <v>9.4204229704697529</v>
      </c>
      <c r="BR16">
        <f>DEGREES(ACOS((22.8511841384348^2+22.8234842727143^2-3.50188010992738^2)/(2*22.8511841384348*22.8234842727143)))</f>
        <v>8.7940994056776756</v>
      </c>
      <c r="BS16">
        <f>DEGREES(ACOS((3.51993735117331^2+24.6977263646886^2-22.8511841384348^2)/(2*3.51993735117331*24.6977263646886)))</f>
        <v>54.813154651653299</v>
      </c>
      <c r="BU16">
        <v>13</v>
      </c>
      <c r="BV16">
        <v>6</v>
      </c>
      <c r="BW16">
        <v>4</v>
      </c>
      <c r="BX16">
        <v>7</v>
      </c>
      <c r="BY16">
        <v>15</v>
      </c>
      <c r="BZ16">
        <v>6</v>
      </c>
      <c r="CA16">
        <v>8</v>
      </c>
      <c r="CB16">
        <v>5</v>
      </c>
      <c r="CC16">
        <v>12</v>
      </c>
      <c r="CD16">
        <v>4</v>
      </c>
      <c r="CE16">
        <v>8</v>
      </c>
      <c r="CF16">
        <v>9</v>
      </c>
      <c r="CG16">
        <v>16</v>
      </c>
      <c r="CH16">
        <v>7</v>
      </c>
      <c r="CI16">
        <v>6</v>
      </c>
      <c r="CJ16">
        <v>13</v>
      </c>
      <c r="CL16">
        <v>9</v>
      </c>
      <c r="CM16">
        <v>0</v>
      </c>
      <c r="CN16">
        <v>1</v>
      </c>
      <c r="CO16">
        <v>4</v>
      </c>
      <c r="CP16">
        <v>10</v>
      </c>
      <c r="CQ16">
        <v>0</v>
      </c>
      <c r="CR16">
        <v>6</v>
      </c>
      <c r="CS16">
        <v>0</v>
      </c>
      <c r="CT16">
        <v>9</v>
      </c>
      <c r="CU16">
        <v>0</v>
      </c>
      <c r="CV16">
        <v>6</v>
      </c>
      <c r="CW16">
        <v>3</v>
      </c>
      <c r="CX16">
        <v>10</v>
      </c>
      <c r="CY16">
        <v>4</v>
      </c>
      <c r="CZ16">
        <v>0</v>
      </c>
      <c r="DA16">
        <v>7</v>
      </c>
      <c r="DC16">
        <f>((6/13)*100)</f>
        <v>46.153846153846153</v>
      </c>
      <c r="DD16">
        <f>((4/13)*100)</f>
        <v>30.76923076923077</v>
      </c>
      <c r="DE16">
        <f>((7/13)*100)</f>
        <v>53.846153846153847</v>
      </c>
      <c r="DF16">
        <f>((6/15)*100)</f>
        <v>40</v>
      </c>
      <c r="DG16">
        <f>((8/15)*100)</f>
        <v>53.333333333333336</v>
      </c>
      <c r="DH16">
        <f>((5/15)*100)</f>
        <v>33.333333333333329</v>
      </c>
      <c r="DI16">
        <f>((4/12)*100)</f>
        <v>33.333333333333329</v>
      </c>
      <c r="DJ16">
        <f>((8/12)*100)</f>
        <v>66.666666666666657</v>
      </c>
      <c r="DK16">
        <f>((9/12)*100)</f>
        <v>75</v>
      </c>
      <c r="DL16">
        <f>((7/16)*100)</f>
        <v>43.75</v>
      </c>
      <c r="DM16">
        <f>((6/16)*100)</f>
        <v>37.5</v>
      </c>
      <c r="DN16">
        <f>((13/16)*100)</f>
        <v>81.25</v>
      </c>
      <c r="DP16">
        <f>((0/9)*100)</f>
        <v>0</v>
      </c>
      <c r="DQ16">
        <f>((1/9)*100)</f>
        <v>11.111111111111111</v>
      </c>
      <c r="DR16">
        <f>((4/9)*100)</f>
        <v>44.444444444444443</v>
      </c>
      <c r="DS16">
        <f>((0/10)*100)</f>
        <v>0</v>
      </c>
      <c r="DT16">
        <f>((6/10)*100)</f>
        <v>60</v>
      </c>
      <c r="DU16">
        <f>((0/10)*100)</f>
        <v>0</v>
      </c>
      <c r="DV16">
        <f>((0/9)*100)</f>
        <v>0</v>
      </c>
      <c r="DW16">
        <f>((6/9)*100)</f>
        <v>66.666666666666657</v>
      </c>
      <c r="DX16">
        <f>((3/9)*100)</f>
        <v>33.333333333333329</v>
      </c>
      <c r="DY16">
        <f>((4/10)*100)</f>
        <v>40</v>
      </c>
      <c r="DZ16">
        <f>((0/10)*100)</f>
        <v>0</v>
      </c>
      <c r="EA16">
        <f>((7/10)*100)</f>
        <v>70</v>
      </c>
    </row>
    <row r="17" spans="1:131" x14ac:dyDescent="0.25">
      <c r="A17">
        <v>110.925881</v>
      </c>
      <c r="B17">
        <v>8.3971820000000008</v>
      </c>
      <c r="C17">
        <v>103.89847200000001</v>
      </c>
      <c r="D17">
        <v>6.3497139999999996</v>
      </c>
      <c r="E17">
        <v>88.338269000000011</v>
      </c>
      <c r="F17">
        <v>8.4230049999999999</v>
      </c>
      <c r="G17">
        <v>112.02459</v>
      </c>
      <c r="H17">
        <v>6.2920879999999997</v>
      </c>
      <c r="K17">
        <f>(16/200)</f>
        <v>0.08</v>
      </c>
      <c r="L17">
        <f>(14/200)</f>
        <v>7.0000000000000007E-2</v>
      </c>
      <c r="M17">
        <f>(14/200)</f>
        <v>7.0000000000000007E-2</v>
      </c>
      <c r="N17">
        <f>(14/200)</f>
        <v>7.0000000000000007E-2</v>
      </c>
      <c r="P17">
        <f>(10/200)</f>
        <v>0.05</v>
      </c>
      <c r="Q17">
        <f>(10/200)</f>
        <v>0.05</v>
      </c>
      <c r="R17">
        <f>(10/200)</f>
        <v>0.05</v>
      </c>
      <c r="S17">
        <f>(11/200)</f>
        <v>5.5E-2</v>
      </c>
      <c r="U17">
        <f>0.08+0.05</f>
        <v>0.13</v>
      </c>
      <c r="V17">
        <f>0.07+0.05</f>
        <v>0.12000000000000001</v>
      </c>
      <c r="W17">
        <f>0.07+0.05</f>
        <v>0.12000000000000001</v>
      </c>
      <c r="X17">
        <f>0.07+0.055</f>
        <v>0.125</v>
      </c>
      <c r="Z17">
        <f>SQRT((ABS($A$18-$A$17)^2+(ABS($B$18-$B$17)^2)))</f>
        <v>23.312990691545775</v>
      </c>
      <c r="AA17">
        <f>SQRT((ABS($C$18-$C$17)^2+(ABS($D$18-$D$17)^2)))</f>
        <v>23.379700977650433</v>
      </c>
      <c r="AB17">
        <f>SQRT((ABS($E$18-$E$17)^2+(ABS($F$18-$F$17)^2)))</f>
        <v>24.008569932990042</v>
      </c>
      <c r="AC17">
        <f>SQRT((ABS($G$18-$G$17)^2+(ABS($H$18-$H$17)^2)))</f>
        <v>21.120353522585017</v>
      </c>
      <c r="AJ17">
        <f>1/0.13</f>
        <v>7.6923076923076916</v>
      </c>
      <c r="AK17">
        <f>1/0.12</f>
        <v>8.3333333333333339</v>
      </c>
      <c r="AL17">
        <f>1/0.12</f>
        <v>8.3333333333333339</v>
      </c>
      <c r="AM17">
        <f>1/0.125</f>
        <v>8</v>
      </c>
      <c r="AO17">
        <f t="shared" si="4"/>
        <v>179.33069762727519</v>
      </c>
      <c r="AP17">
        <f t="shared" si="5"/>
        <v>194.83084148042028</v>
      </c>
      <c r="AQ17">
        <f t="shared" si="6"/>
        <v>200.07141610825033</v>
      </c>
      <c r="AR17">
        <f t="shared" si="7"/>
        <v>168.96282818068013</v>
      </c>
      <c r="AV17">
        <f>((0.08/0.13)*100)</f>
        <v>61.53846153846154</v>
      </c>
      <c r="AW17">
        <f>((0.07/0.12)*100)</f>
        <v>58.333333333333336</v>
      </c>
      <c r="AX17">
        <f>((0.07/0.12)*100)</f>
        <v>58.333333333333336</v>
      </c>
      <c r="AY17">
        <f>((0.07/0.125)*100)</f>
        <v>56.000000000000007</v>
      </c>
      <c r="BA17">
        <f>((0.05/0.13)*100)</f>
        <v>38.461538461538467</v>
      </c>
      <c r="BB17">
        <f>((0.05/0.12)*100)</f>
        <v>41.666666666666671</v>
      </c>
      <c r="BC17">
        <f>((0.05/0.12)*100)</f>
        <v>41.666666666666671</v>
      </c>
      <c r="BD17">
        <f>((0.055/0.125)*100)</f>
        <v>44</v>
      </c>
      <c r="BF17">
        <f>ABS($B$17-$D$17)</f>
        <v>2.0474680000000012</v>
      </c>
      <c r="BG17">
        <f>ABS($F$17-$H$17)</f>
        <v>2.1309170000000002</v>
      </c>
      <c r="BL17">
        <f>SQRT((ABS($A$17-$E$18)^2+(ABS($B$17-$F$18)^2)))</f>
        <v>1.7716658535866716</v>
      </c>
      <c r="BM17">
        <f>SQRT((ABS($C$17-$G$17)^2+(ABS($D$17-$H$17)^2)))</f>
        <v>8.1263223235237145</v>
      </c>
      <c r="BO17">
        <f>SQRT((ABS($A$17-$G$17)^2+(ABS($B$17-$H$17)^2)))</f>
        <v>2.3745699011646306</v>
      </c>
      <c r="BP17">
        <f>SQRT((ABS($C$17-$E$18)^2+(ABS($D$17-$F$18)^2)))</f>
        <v>8.9897331867247203</v>
      </c>
      <c r="BR17">
        <f>DEGREES(ACOS((3.09470479771497^2+21.8277313000155^2-20.5257127631753^2)/(2*3.09470479771497*21.8277313000155)))</f>
        <v>61.375590043211233</v>
      </c>
      <c r="BS17">
        <f>DEGREES(ACOS((25.1708970516156^2+26.1496003457158^2-3.09470479771497^2)/(2*25.1708970516156*26.1496003457158)))</f>
        <v>6.5601678899552649</v>
      </c>
      <c r="BU17">
        <v>16</v>
      </c>
      <c r="BV17">
        <v>7</v>
      </c>
      <c r="BW17">
        <v>5</v>
      </c>
      <c r="BX17">
        <v>6</v>
      </c>
      <c r="BY17">
        <v>14</v>
      </c>
      <c r="BZ17">
        <v>7</v>
      </c>
      <c r="CA17">
        <v>7</v>
      </c>
      <c r="CB17">
        <v>6</v>
      </c>
      <c r="CC17">
        <v>14</v>
      </c>
      <c r="CD17">
        <v>4</v>
      </c>
      <c r="CE17">
        <v>7</v>
      </c>
      <c r="CF17">
        <v>13</v>
      </c>
      <c r="CG17">
        <v>14</v>
      </c>
      <c r="CH17">
        <v>6</v>
      </c>
      <c r="CI17">
        <v>6</v>
      </c>
      <c r="CJ17">
        <v>13</v>
      </c>
      <c r="CL17">
        <v>10</v>
      </c>
      <c r="CM17">
        <v>3</v>
      </c>
      <c r="CN17">
        <v>0</v>
      </c>
      <c r="CO17">
        <v>1</v>
      </c>
      <c r="CP17">
        <v>10</v>
      </c>
      <c r="CQ17">
        <v>3</v>
      </c>
      <c r="CR17">
        <v>3</v>
      </c>
      <c r="CS17">
        <v>0</v>
      </c>
      <c r="CT17">
        <v>10</v>
      </c>
      <c r="CU17">
        <v>1</v>
      </c>
      <c r="CV17">
        <v>3</v>
      </c>
      <c r="CW17">
        <v>7</v>
      </c>
      <c r="CX17">
        <v>11</v>
      </c>
      <c r="CY17">
        <v>1</v>
      </c>
      <c r="CZ17">
        <v>3</v>
      </c>
      <c r="DA17">
        <v>10</v>
      </c>
      <c r="DC17">
        <f>((7/16)*100)</f>
        <v>43.75</v>
      </c>
      <c r="DD17">
        <f>((5/16)*100)</f>
        <v>31.25</v>
      </c>
      <c r="DE17">
        <f>((6/16)*100)</f>
        <v>37.5</v>
      </c>
      <c r="DF17">
        <f>((7/14)*100)</f>
        <v>50</v>
      </c>
      <c r="DG17">
        <f>((7/14)*100)</f>
        <v>50</v>
      </c>
      <c r="DH17">
        <f>((6/14)*100)</f>
        <v>42.857142857142854</v>
      </c>
      <c r="DI17">
        <f>((4/14)*100)</f>
        <v>28.571428571428569</v>
      </c>
      <c r="DJ17">
        <f>((7/14)*100)</f>
        <v>50</v>
      </c>
      <c r="DK17">
        <f>((13/14)*100)</f>
        <v>92.857142857142861</v>
      </c>
      <c r="DL17">
        <f>((6/14)*100)</f>
        <v>42.857142857142854</v>
      </c>
      <c r="DM17">
        <f>((6/14)*100)</f>
        <v>42.857142857142854</v>
      </c>
      <c r="DN17">
        <f>((13/14)*100)</f>
        <v>92.857142857142861</v>
      </c>
      <c r="DP17">
        <f>((3/10)*100)</f>
        <v>30</v>
      </c>
      <c r="DQ17">
        <f>((0/10)*100)</f>
        <v>0</v>
      </c>
      <c r="DR17">
        <f>((1/10)*100)</f>
        <v>10</v>
      </c>
      <c r="DS17">
        <f>((3/10)*100)</f>
        <v>30</v>
      </c>
      <c r="DT17">
        <f>((3/10)*100)</f>
        <v>30</v>
      </c>
      <c r="DU17">
        <f>((0/10)*100)</f>
        <v>0</v>
      </c>
      <c r="DV17">
        <f>((1/10)*100)</f>
        <v>10</v>
      </c>
      <c r="DW17">
        <f>((3/10)*100)</f>
        <v>30</v>
      </c>
      <c r="DX17">
        <f>((7/10)*100)</f>
        <v>70</v>
      </c>
      <c r="DY17">
        <f>((1/11)*100)</f>
        <v>9.0909090909090917</v>
      </c>
      <c r="DZ17">
        <f>((3/11)*100)</f>
        <v>27.27272727272727</v>
      </c>
      <c r="EA17">
        <f>((10/11)*100)</f>
        <v>90.909090909090907</v>
      </c>
    </row>
    <row r="18" spans="1:131" x14ac:dyDescent="0.25">
      <c r="A18">
        <v>134.19542300000001</v>
      </c>
      <c r="B18">
        <v>6.974526</v>
      </c>
      <c r="C18">
        <v>127.277027</v>
      </c>
      <c r="D18">
        <v>6.5811960000000003</v>
      </c>
      <c r="E18">
        <v>112.323284</v>
      </c>
      <c r="F18">
        <v>9.4862479999999998</v>
      </c>
      <c r="G18">
        <v>133.11202700000001</v>
      </c>
      <c r="H18">
        <v>5.1133879999999996</v>
      </c>
      <c r="K18">
        <f>(15/200)</f>
        <v>7.4999999999999997E-2</v>
      </c>
      <c r="L18">
        <f>(14/200)</f>
        <v>7.0000000000000007E-2</v>
      </c>
      <c r="M18">
        <f>(15/200)</f>
        <v>7.4999999999999997E-2</v>
      </c>
      <c r="N18">
        <f>(15/200)</f>
        <v>7.4999999999999997E-2</v>
      </c>
      <c r="P18">
        <f>(11/200)</f>
        <v>5.5E-2</v>
      </c>
      <c r="Q18">
        <f>(11/200)</f>
        <v>5.5E-2</v>
      </c>
      <c r="R18">
        <f>(11/200)</f>
        <v>5.5E-2</v>
      </c>
      <c r="S18">
        <f>(10/200)</f>
        <v>0.05</v>
      </c>
      <c r="U18">
        <f>0.075+0.055</f>
        <v>0.13</v>
      </c>
      <c r="V18">
        <f>0.07+0.055</f>
        <v>0.125</v>
      </c>
      <c r="W18">
        <f>0.075+0.055</f>
        <v>0.13</v>
      </c>
      <c r="X18">
        <f>0.075+0.05</f>
        <v>0.125</v>
      </c>
      <c r="Z18">
        <f>SQRT((ABS($A$19-$A$18)^2+(ABS($B$19-$B$18)^2)))</f>
        <v>28.439416056457492</v>
      </c>
      <c r="AA18">
        <f>SQRT((ABS($C$19-$C$18)^2+(ABS($D$19-$D$18)^2)))</f>
        <v>29.298412473697145</v>
      </c>
      <c r="AB18">
        <f>SQRT((ABS($E$19-$E$18)^2+(ABS($F$19-$F$18)^2)))</f>
        <v>22.415523573931086</v>
      </c>
      <c r="AC18">
        <f>SQRT((ABS($G$19-$G$18)^2+(ABS($H$19-$H$18)^2)))</f>
        <v>26.658644907203588</v>
      </c>
      <c r="AJ18">
        <f>1/0.13</f>
        <v>7.6923076923076916</v>
      </c>
      <c r="AK18">
        <f>1/0.125</f>
        <v>8</v>
      </c>
      <c r="AL18">
        <f>1/0.13</f>
        <v>7.6923076923076916</v>
      </c>
      <c r="AM18">
        <f>1/0.125</f>
        <v>8</v>
      </c>
      <c r="AO18">
        <f t="shared" si="4"/>
        <v>218.76473889582687</v>
      </c>
      <c r="AP18">
        <f t="shared" si="5"/>
        <v>234.38729978957716</v>
      </c>
      <c r="AQ18">
        <f t="shared" si="6"/>
        <v>172.42710441485451</v>
      </c>
      <c r="AR18">
        <f t="shared" si="7"/>
        <v>213.2691592576287</v>
      </c>
      <c r="AV18">
        <f>((0.075/0.13)*100)</f>
        <v>57.692307692307686</v>
      </c>
      <c r="AW18">
        <f>((0.07/0.125)*100)</f>
        <v>56.000000000000007</v>
      </c>
      <c r="AX18">
        <f>((0.075/0.13)*100)</f>
        <v>57.692307692307686</v>
      </c>
      <c r="AY18">
        <f>((0.075/0.125)*100)</f>
        <v>60</v>
      </c>
      <c r="BA18">
        <f>((0.055/0.13)*100)</f>
        <v>42.307692307692307</v>
      </c>
      <c r="BB18">
        <f>((0.055/0.125)*100)</f>
        <v>44</v>
      </c>
      <c r="BC18">
        <f>((0.055/0.13)*100)</f>
        <v>42.307692307692307</v>
      </c>
      <c r="BD18">
        <f>((0.05/0.125)*100)</f>
        <v>40</v>
      </c>
      <c r="BF18">
        <f>ABS($B$18-$D$18)</f>
        <v>0.39332999999999974</v>
      </c>
      <c r="BG18">
        <f>ABS($F$18-$H$18)</f>
        <v>4.3728600000000002</v>
      </c>
      <c r="BL18">
        <f>SQRT((ABS($A$18-$E$19)^2+(ABS($B$18-$F$19)^2)))</f>
        <v>1.0831628968096179</v>
      </c>
      <c r="BM18">
        <f>SQRT((ABS($C$18-$G$18)^2+(ABS($D$18-$H$18)^2)))</f>
        <v>6.0167836362016622</v>
      </c>
      <c r="BO18">
        <f>SQRT((ABS($A$18-$G$18)^2+(ABS($B$18-$H$18)^2)))</f>
        <v>2.1535044805757866</v>
      </c>
      <c r="BP18">
        <f>SQRT((ABS($C$18-$E$19)^2+(ABS($D$18-$F$19)^2)))</f>
        <v>7.532093028457699</v>
      </c>
      <c r="BR18">
        <f>DEGREES(ACOS((18.2389792947617^2+22.4808668215199^2-5.80652392465587^2)/(2*18.2389792947617*22.4808668215199)))</f>
        <v>11.237444751321068</v>
      </c>
      <c r="BS18">
        <f>DEGREES(ACOS((20.5257127631753^2+20.3139145031336^2-3.06214677771739^2)/(2*20.5257127631753*20.3139145031336)))</f>
        <v>8.5796032054781399</v>
      </c>
      <c r="BU18">
        <v>15</v>
      </c>
      <c r="BV18">
        <v>5</v>
      </c>
      <c r="BW18">
        <v>3</v>
      </c>
      <c r="BX18">
        <v>8</v>
      </c>
      <c r="BY18">
        <v>14</v>
      </c>
      <c r="BZ18">
        <v>5</v>
      </c>
      <c r="CA18">
        <v>8</v>
      </c>
      <c r="CB18">
        <v>6</v>
      </c>
      <c r="CC18">
        <v>15</v>
      </c>
      <c r="CD18">
        <v>5</v>
      </c>
      <c r="CE18">
        <v>8</v>
      </c>
      <c r="CF18">
        <v>13</v>
      </c>
      <c r="CG18">
        <v>15</v>
      </c>
      <c r="CH18">
        <v>8</v>
      </c>
      <c r="CI18">
        <v>5</v>
      </c>
      <c r="CJ18">
        <v>10</v>
      </c>
      <c r="CL18">
        <v>11</v>
      </c>
      <c r="CM18">
        <v>2</v>
      </c>
      <c r="CN18">
        <v>1</v>
      </c>
      <c r="CO18">
        <v>3</v>
      </c>
      <c r="CP18">
        <v>11</v>
      </c>
      <c r="CQ18">
        <v>2</v>
      </c>
      <c r="CR18">
        <v>4</v>
      </c>
      <c r="CS18">
        <v>3</v>
      </c>
      <c r="CT18">
        <v>11</v>
      </c>
      <c r="CU18">
        <v>0</v>
      </c>
      <c r="CV18">
        <v>4</v>
      </c>
      <c r="CW18">
        <v>10</v>
      </c>
      <c r="CX18">
        <v>10</v>
      </c>
      <c r="CY18">
        <v>3</v>
      </c>
      <c r="CZ18">
        <v>2</v>
      </c>
      <c r="DA18">
        <v>8</v>
      </c>
      <c r="DC18">
        <f>((5/15)*100)</f>
        <v>33.333333333333329</v>
      </c>
      <c r="DD18">
        <f>((3/15)*100)</f>
        <v>20</v>
      </c>
      <c r="DE18">
        <f>((8/15)*100)</f>
        <v>53.333333333333336</v>
      </c>
      <c r="DF18">
        <f>((5/14)*100)</f>
        <v>35.714285714285715</v>
      </c>
      <c r="DG18">
        <f>((8/14)*100)</f>
        <v>57.142857142857139</v>
      </c>
      <c r="DH18">
        <f>((6/14)*100)</f>
        <v>42.857142857142854</v>
      </c>
      <c r="DI18">
        <f>((5/15)*100)</f>
        <v>33.333333333333329</v>
      </c>
      <c r="DJ18">
        <f>((8/15)*100)</f>
        <v>53.333333333333336</v>
      </c>
      <c r="DK18">
        <f>((13/15)*100)</f>
        <v>86.666666666666671</v>
      </c>
      <c r="DL18">
        <f>((8/15)*100)</f>
        <v>53.333333333333336</v>
      </c>
      <c r="DM18">
        <f>((5/15)*100)</f>
        <v>33.333333333333329</v>
      </c>
      <c r="DN18">
        <f>((10/15)*100)</f>
        <v>66.666666666666657</v>
      </c>
      <c r="DP18">
        <f>((2/11)*100)</f>
        <v>18.181818181818183</v>
      </c>
      <c r="DQ18">
        <f>((1/11)*100)</f>
        <v>9.0909090909090917</v>
      </c>
      <c r="DR18">
        <f>((3/11)*100)</f>
        <v>27.27272727272727</v>
      </c>
      <c r="DS18">
        <f>((2/11)*100)</f>
        <v>18.181818181818183</v>
      </c>
      <c r="DT18">
        <f>((4/11)*100)</f>
        <v>36.363636363636367</v>
      </c>
      <c r="DU18">
        <f>((3/11)*100)</f>
        <v>27.27272727272727</v>
      </c>
      <c r="DV18">
        <f>((0/11)*100)</f>
        <v>0</v>
      </c>
      <c r="DW18">
        <f>((4/11)*100)</f>
        <v>36.363636363636367</v>
      </c>
      <c r="DX18">
        <f>((10/11)*100)</f>
        <v>90.909090909090907</v>
      </c>
      <c r="DY18">
        <f>((3/10)*100)</f>
        <v>30</v>
      </c>
      <c r="DZ18">
        <f>((2/10)*100)</f>
        <v>20</v>
      </c>
      <c r="EA18">
        <f>((8/10)*100)</f>
        <v>80</v>
      </c>
    </row>
    <row r="19" spans="1:131" x14ac:dyDescent="0.25">
      <c r="A19">
        <v>162.62377599999999</v>
      </c>
      <c r="B19">
        <v>7.7677040000000002</v>
      </c>
      <c r="C19">
        <v>156.57469399999999</v>
      </c>
      <c r="D19">
        <v>6.3721940000000004</v>
      </c>
      <c r="E19">
        <v>134.68544800000001</v>
      </c>
      <c r="F19">
        <v>7.9405060000000001</v>
      </c>
      <c r="G19">
        <v>159.76545999999999</v>
      </c>
      <c r="H19">
        <v>5.6405099999999999</v>
      </c>
      <c r="K19">
        <f>(17/200)</f>
        <v>8.5000000000000006E-2</v>
      </c>
      <c r="L19">
        <f>(18/200)</f>
        <v>0.09</v>
      </c>
      <c r="M19">
        <f>(11/200)</f>
        <v>5.5E-2</v>
      </c>
      <c r="N19">
        <f>(16/200)</f>
        <v>0.08</v>
      </c>
      <c r="P19">
        <f>(10/200)</f>
        <v>0.05</v>
      </c>
      <c r="Q19">
        <f>(12/200)</f>
        <v>0.06</v>
      </c>
      <c r="R19">
        <f>(13/200)</f>
        <v>6.5000000000000002E-2</v>
      </c>
      <c r="S19">
        <f>(11/200)</f>
        <v>5.5E-2</v>
      </c>
      <c r="U19">
        <f>0.085+0.05</f>
        <v>0.13500000000000001</v>
      </c>
      <c r="V19">
        <f>0.09+0.06</f>
        <v>0.15</v>
      </c>
      <c r="W19">
        <f>0.055+0.065</f>
        <v>0.12</v>
      </c>
      <c r="X19">
        <f>0.08+0.055</f>
        <v>0.13500000000000001</v>
      </c>
      <c r="Z19">
        <f>SQRT((ABS($A$20-$A$19)^2+(ABS($B$20-$B$19)^2)))</f>
        <v>21.92659948495054</v>
      </c>
      <c r="AA19">
        <f>SQRT((ABS($C$20-$C$19)^2+(ABS($D$20-$D$19)^2)))</f>
        <v>22.748115783353846</v>
      </c>
      <c r="AB19">
        <f>SQRT((ABS($E$20-$E$19)^2+(ABS($F$20-$F$19)^2)))</f>
        <v>27.07864565556439</v>
      </c>
      <c r="AC19">
        <f>SQRT((ABS($G$20-$G$19)^2+(ABS($H$20-$H$19)^2)))</f>
        <v>24.697726364688545</v>
      </c>
      <c r="AJ19">
        <f>1/0.135</f>
        <v>7.4074074074074066</v>
      </c>
      <c r="AK19">
        <f>1/0.15</f>
        <v>6.666666666666667</v>
      </c>
      <c r="AL19">
        <f>1/0.12</f>
        <v>8.3333333333333339</v>
      </c>
      <c r="AM19">
        <f>1/0.135</f>
        <v>7.4074074074074066</v>
      </c>
      <c r="AO19">
        <f t="shared" si="4"/>
        <v>162.41925544407806</v>
      </c>
      <c r="AP19">
        <f t="shared" si="5"/>
        <v>151.65410522235899</v>
      </c>
      <c r="AQ19">
        <f t="shared" si="6"/>
        <v>225.65538046303661</v>
      </c>
      <c r="AR19">
        <f t="shared" si="7"/>
        <v>182.94612121991514</v>
      </c>
      <c r="AV19">
        <f>((0.085/0.135)*100)</f>
        <v>62.962962962962962</v>
      </c>
      <c r="AW19">
        <f>((0.09/0.15)*100)</f>
        <v>60</v>
      </c>
      <c r="AX19">
        <f>((0.055/0.12)*100)</f>
        <v>45.833333333333336</v>
      </c>
      <c r="AY19">
        <f>((0.08/0.135)*100)</f>
        <v>59.259259259259252</v>
      </c>
      <c r="BA19">
        <f>((0.05/0.135)*100)</f>
        <v>37.037037037037038</v>
      </c>
      <c r="BB19">
        <f>((0.06/0.15)*100)</f>
        <v>40</v>
      </c>
      <c r="BC19">
        <f>((0.065/0.12)*100)</f>
        <v>54.166666666666671</v>
      </c>
      <c r="BD19">
        <f>((0.055/0.135)*100)</f>
        <v>40.74074074074074</v>
      </c>
      <c r="BF19">
        <f>ABS($B$19-$D$19)</f>
        <v>1.3955099999999998</v>
      </c>
      <c r="BG19">
        <f>ABS($F$19-$H$19)</f>
        <v>2.2999960000000002</v>
      </c>
      <c r="BL19">
        <f>SQRT((ABS($A$19-$E$20)^2+(ABS($B$19-$F$20)^2)))</f>
        <v>1.1623579554220809</v>
      </c>
      <c r="BM19">
        <f>SQRT((ABS($C$19-$G$19)^2+(ABS($D$19-$H$19)^2)))</f>
        <v>3.2735835322490208</v>
      </c>
      <c r="BO19">
        <f>SQRT((ABS($A$19-$G$19)^2+(ABS($B$19-$H$19)^2)))</f>
        <v>3.562993779042003</v>
      </c>
      <c r="BP19">
        <f>SQRT((ABS($C$19-$E$20)^2+(ABS($D$19-$F$20)^2)))</f>
        <v>5.6188167796689177</v>
      </c>
      <c r="BU19">
        <v>17</v>
      </c>
      <c r="BV19">
        <v>10</v>
      </c>
      <c r="BW19">
        <v>7</v>
      </c>
      <c r="BX19">
        <v>9</v>
      </c>
      <c r="BY19">
        <v>18</v>
      </c>
      <c r="BZ19">
        <v>10</v>
      </c>
      <c r="CA19">
        <v>6</v>
      </c>
      <c r="CB19">
        <v>7</v>
      </c>
      <c r="CC19">
        <v>11</v>
      </c>
      <c r="CD19">
        <v>3</v>
      </c>
      <c r="CE19">
        <v>6</v>
      </c>
      <c r="CF19">
        <v>10</v>
      </c>
      <c r="CG19">
        <v>16</v>
      </c>
      <c r="CH19">
        <v>9</v>
      </c>
      <c r="CI19">
        <v>6</v>
      </c>
      <c r="CJ19">
        <v>14</v>
      </c>
      <c r="CL19">
        <v>10</v>
      </c>
      <c r="CM19">
        <v>2</v>
      </c>
      <c r="CN19">
        <v>2</v>
      </c>
      <c r="CO19">
        <v>3</v>
      </c>
      <c r="CP19">
        <v>12</v>
      </c>
      <c r="CQ19">
        <v>2</v>
      </c>
      <c r="CR19">
        <v>7</v>
      </c>
      <c r="CS19">
        <v>2</v>
      </c>
      <c r="CT19">
        <v>13</v>
      </c>
      <c r="CU19">
        <v>1</v>
      </c>
      <c r="CV19">
        <v>7</v>
      </c>
      <c r="CW19">
        <v>8</v>
      </c>
      <c r="CX19">
        <v>11</v>
      </c>
      <c r="CY19">
        <v>3</v>
      </c>
      <c r="CZ19">
        <v>0</v>
      </c>
      <c r="DA19">
        <v>10</v>
      </c>
      <c r="DC19">
        <f>((10/17)*100)</f>
        <v>58.82352941176471</v>
      </c>
      <c r="DD19">
        <f>((7/17)*100)</f>
        <v>41.17647058823529</v>
      </c>
      <c r="DE19">
        <f>((9/17)*100)</f>
        <v>52.941176470588239</v>
      </c>
      <c r="DF19">
        <f>((10/18)*100)</f>
        <v>55.555555555555557</v>
      </c>
      <c r="DG19">
        <f>((6/18)*100)</f>
        <v>33.333333333333329</v>
      </c>
      <c r="DH19">
        <f>((7/18)*100)</f>
        <v>38.888888888888893</v>
      </c>
      <c r="DI19">
        <f>((3/11)*100)</f>
        <v>27.27272727272727</v>
      </c>
      <c r="DJ19">
        <f>((6/11)*100)</f>
        <v>54.54545454545454</v>
      </c>
      <c r="DK19">
        <f>((10/11)*100)</f>
        <v>90.909090909090907</v>
      </c>
      <c r="DL19">
        <f>((9/16)*100)</f>
        <v>56.25</v>
      </c>
      <c r="DM19">
        <f>((6/16)*100)</f>
        <v>37.5</v>
      </c>
      <c r="DN19">
        <f>((14/16)*100)</f>
        <v>87.5</v>
      </c>
      <c r="DP19">
        <f>((2/10)*100)</f>
        <v>20</v>
      </c>
      <c r="DQ19">
        <f>((2/10)*100)</f>
        <v>20</v>
      </c>
      <c r="DR19">
        <f>((3/10)*100)</f>
        <v>30</v>
      </c>
      <c r="DS19">
        <f>((2/12)*100)</f>
        <v>16.666666666666664</v>
      </c>
      <c r="DT19">
        <f>((7/12)*100)</f>
        <v>58.333333333333336</v>
      </c>
      <c r="DU19">
        <f>((2/12)*100)</f>
        <v>16.666666666666664</v>
      </c>
      <c r="DV19">
        <f>((1/13)*100)</f>
        <v>7.6923076923076925</v>
      </c>
      <c r="DW19">
        <f>((7/13)*100)</f>
        <v>53.846153846153847</v>
      </c>
      <c r="DX19">
        <f>((8/13)*100)</f>
        <v>61.53846153846154</v>
      </c>
      <c r="DY19">
        <f>((3/11)*100)</f>
        <v>27.27272727272727</v>
      </c>
      <c r="DZ19">
        <f>((0/11)*100)</f>
        <v>0</v>
      </c>
      <c r="EA19">
        <f>((10/11)*100)</f>
        <v>90.909090909090907</v>
      </c>
    </row>
    <row r="20" spans="1:131" x14ac:dyDescent="0.25">
      <c r="A20">
        <v>184.530204</v>
      </c>
      <c r="B20">
        <v>8.7080110000000008</v>
      </c>
      <c r="C20">
        <v>179.32092</v>
      </c>
      <c r="D20">
        <v>6.6654080000000002</v>
      </c>
      <c r="E20">
        <v>161.75739899999999</v>
      </c>
      <c r="F20">
        <v>8.5426020000000005</v>
      </c>
      <c r="G20">
        <v>184.46122599999998</v>
      </c>
      <c r="H20">
        <v>5.9516840000000002</v>
      </c>
      <c r="K20">
        <f>(16/200)</f>
        <v>0.08</v>
      </c>
      <c r="L20">
        <f>(16/200)</f>
        <v>0.08</v>
      </c>
      <c r="M20">
        <f>(14/200)</f>
        <v>7.0000000000000007E-2</v>
      </c>
      <c r="N20">
        <f>(16/200)</f>
        <v>0.08</v>
      </c>
      <c r="P20">
        <f>(9/200)</f>
        <v>4.4999999999999998E-2</v>
      </c>
      <c r="Q20">
        <f>(10/200)</f>
        <v>0.05</v>
      </c>
      <c r="R20">
        <f>(12/200)</f>
        <v>0.06</v>
      </c>
      <c r="S20">
        <f>(11/200)</f>
        <v>5.5E-2</v>
      </c>
      <c r="U20">
        <f>0.08+0.045</f>
        <v>0.125</v>
      </c>
      <c r="V20">
        <f>0.08+0.05</f>
        <v>0.13</v>
      </c>
      <c r="W20">
        <f>0.07+0.06</f>
        <v>0.13</v>
      </c>
      <c r="X20">
        <f>0.08+0.055</f>
        <v>0.13500000000000001</v>
      </c>
      <c r="Z20">
        <f>SQRT((ABS($A$21-$A$20)^2+(ABS($B$21-$B$20)^2)))</f>
        <v>24.560104601719704</v>
      </c>
      <c r="AA20">
        <f>SQRT((ABS($C$21-$C$20)^2+(ABS($D$21-$D$20)^2)))</f>
        <v>24.733586411555038</v>
      </c>
      <c r="AB20">
        <f>SQRT((ABS($E$21-$E$20)^2+(ABS($F$21-$F$20)^2)))</f>
        <v>22.823484272714268</v>
      </c>
      <c r="AC20">
        <f>SQRT((ABS($G$21-$G$20)^2+(ABS($H$21-$H$20)^2)))</f>
        <v>26.149600345715818</v>
      </c>
      <c r="AJ20">
        <f>1/0.125</f>
        <v>8</v>
      </c>
      <c r="AK20">
        <f>1/0.13</f>
        <v>7.6923076923076916</v>
      </c>
      <c r="AL20">
        <f>1/0.13</f>
        <v>7.6923076923076916</v>
      </c>
      <c r="AM20">
        <f>1/0.135</f>
        <v>7.4074074074074066</v>
      </c>
      <c r="AO20">
        <f t="shared" si="4"/>
        <v>196.48083681375763</v>
      </c>
      <c r="AP20">
        <f t="shared" si="5"/>
        <v>190.25835701196183</v>
      </c>
      <c r="AQ20">
        <f t="shared" si="6"/>
        <v>175.56526363626358</v>
      </c>
      <c r="AR20">
        <f t="shared" si="7"/>
        <v>193.70074330159864</v>
      </c>
      <c r="AV20">
        <f>((0.08/0.125)*100)</f>
        <v>64</v>
      </c>
      <c r="AW20">
        <f>((0.08/0.13)*100)</f>
        <v>61.53846153846154</v>
      </c>
      <c r="AX20">
        <f>((0.07/0.13)*100)</f>
        <v>53.846153846153854</v>
      </c>
      <c r="AY20">
        <f>((0.08/0.135)*100)</f>
        <v>59.259259259259252</v>
      </c>
      <c r="BA20">
        <f>((0.045/0.125)*100)</f>
        <v>36</v>
      </c>
      <c r="BB20">
        <f>((0.05/0.13)*100)</f>
        <v>38.461538461538467</v>
      </c>
      <c r="BC20">
        <f>((0.06/0.13)*100)</f>
        <v>46.153846153846153</v>
      </c>
      <c r="BD20">
        <f>((0.055/0.135)*100)</f>
        <v>40.74074074074074</v>
      </c>
      <c r="BF20">
        <f>ABS($B$20-$D$20)</f>
        <v>2.0426030000000006</v>
      </c>
      <c r="BG20">
        <f>ABS($F$20-$H$20)</f>
        <v>2.5909180000000003</v>
      </c>
      <c r="BL20">
        <f>SQRT((ABS($A$20-$E$21)^2+(ABS($B$20-$F$21)^2)))</f>
        <v>0.7447926571617085</v>
      </c>
      <c r="BM20">
        <f>SQRT((ABS($C$20-$G$20)^2+(ABS($D$20-$H$20)^2)))</f>
        <v>5.1896192270543127</v>
      </c>
      <c r="BO20">
        <f>SQRT((ABS($A$20-$G$20)^2+(ABS($B$20-$H$20)^2)))</f>
        <v>2.7571899636066077</v>
      </c>
      <c r="BP20">
        <f>SQRT((ABS($C$20-$E$21)^2+(ABS($D$20-$F$21)^2)))</f>
        <v>5.9365345011278086</v>
      </c>
      <c r="BU20">
        <v>16</v>
      </c>
      <c r="BV20">
        <v>10</v>
      </c>
      <c r="BW20">
        <v>7</v>
      </c>
      <c r="BX20">
        <v>7</v>
      </c>
      <c r="BY20">
        <v>16</v>
      </c>
      <c r="BZ20">
        <v>10</v>
      </c>
      <c r="CA20">
        <v>5</v>
      </c>
      <c r="CB20">
        <v>5</v>
      </c>
      <c r="CC20">
        <v>14</v>
      </c>
      <c r="CD20">
        <v>7</v>
      </c>
      <c r="CE20">
        <v>4</v>
      </c>
      <c r="CF20">
        <v>14</v>
      </c>
      <c r="CG20">
        <v>16</v>
      </c>
      <c r="CH20">
        <v>7</v>
      </c>
      <c r="CI20">
        <v>6</v>
      </c>
      <c r="CJ20">
        <v>15</v>
      </c>
      <c r="CL20">
        <v>9</v>
      </c>
      <c r="CM20">
        <v>3</v>
      </c>
      <c r="CN20">
        <v>2</v>
      </c>
      <c r="CO20">
        <v>2</v>
      </c>
      <c r="CP20">
        <v>10</v>
      </c>
      <c r="CQ20">
        <v>3</v>
      </c>
      <c r="CR20">
        <v>0</v>
      </c>
      <c r="CS20">
        <v>0</v>
      </c>
      <c r="CT20">
        <v>12</v>
      </c>
      <c r="CU20">
        <v>2</v>
      </c>
      <c r="CV20">
        <v>0</v>
      </c>
      <c r="CW20">
        <v>10</v>
      </c>
      <c r="CX20">
        <v>11</v>
      </c>
      <c r="CY20">
        <v>2</v>
      </c>
      <c r="CZ20">
        <v>0</v>
      </c>
      <c r="DA20">
        <v>11</v>
      </c>
      <c r="DC20">
        <f>((10/16)*100)</f>
        <v>62.5</v>
      </c>
      <c r="DD20">
        <f>((7/16)*100)</f>
        <v>43.75</v>
      </c>
      <c r="DE20">
        <f>((7/16)*100)</f>
        <v>43.75</v>
      </c>
      <c r="DF20">
        <f>((10/16)*100)</f>
        <v>62.5</v>
      </c>
      <c r="DG20">
        <f>((5/16)*100)</f>
        <v>31.25</v>
      </c>
      <c r="DH20">
        <f>((5/16)*100)</f>
        <v>31.25</v>
      </c>
      <c r="DI20">
        <f>((7/14)*100)</f>
        <v>50</v>
      </c>
      <c r="DJ20">
        <f>((4/14)*100)</f>
        <v>28.571428571428569</v>
      </c>
      <c r="DK20">
        <f>((14/14)*100)</f>
        <v>100</v>
      </c>
      <c r="DL20">
        <f>((7/16)*100)</f>
        <v>43.75</v>
      </c>
      <c r="DM20">
        <f>((6/16)*100)</f>
        <v>37.5</v>
      </c>
      <c r="DN20">
        <f>((15/16)*100)</f>
        <v>93.75</v>
      </c>
      <c r="DP20">
        <f>((3/9)*100)</f>
        <v>33.333333333333329</v>
      </c>
      <c r="DQ20">
        <f>((2/9)*100)</f>
        <v>22.222222222222221</v>
      </c>
      <c r="DR20">
        <f>((2/9)*100)</f>
        <v>22.222222222222221</v>
      </c>
      <c r="DS20">
        <f>((3/10)*100)</f>
        <v>30</v>
      </c>
      <c r="DT20">
        <f>((0/10)*100)</f>
        <v>0</v>
      </c>
      <c r="DU20">
        <f>((0/10)*100)</f>
        <v>0</v>
      </c>
      <c r="DV20">
        <f>((2/12)*100)</f>
        <v>16.666666666666664</v>
      </c>
      <c r="DW20">
        <f>((0/12)*100)</f>
        <v>0</v>
      </c>
      <c r="DX20">
        <f>((10/12)*100)</f>
        <v>83.333333333333343</v>
      </c>
      <c r="DY20">
        <f>((2/11)*100)</f>
        <v>18.181818181818183</v>
      </c>
      <c r="DZ20">
        <f>((0/11)*100)</f>
        <v>0</v>
      </c>
      <c r="EA20">
        <f>((11/11)*100)</f>
        <v>100</v>
      </c>
    </row>
    <row r="21" spans="1:131" x14ac:dyDescent="0.25">
      <c r="A21">
        <v>209.074386</v>
      </c>
      <c r="B21">
        <v>9.5922440000000009</v>
      </c>
      <c r="C21">
        <v>204.02173499999998</v>
      </c>
      <c r="D21">
        <v>7.9382140000000003</v>
      </c>
      <c r="E21">
        <v>184.56275499999998</v>
      </c>
      <c r="F21">
        <v>9.4520920000000004</v>
      </c>
      <c r="G21">
        <v>210.56352099999998</v>
      </c>
      <c r="H21">
        <v>7.5238779999999998</v>
      </c>
      <c r="K21">
        <f>(16/200)</f>
        <v>0.08</v>
      </c>
      <c r="L21">
        <f>(13/200)</f>
        <v>6.5000000000000002E-2</v>
      </c>
      <c r="M21">
        <f>(15/200)</f>
        <v>7.4999999999999997E-2</v>
      </c>
      <c r="N21">
        <f>(15/200)</f>
        <v>7.4999999999999997E-2</v>
      </c>
      <c r="P21">
        <f>(9/200)</f>
        <v>4.4999999999999998E-2</v>
      </c>
      <c r="Q21">
        <f>(10/200)</f>
        <v>0.05</v>
      </c>
      <c r="R21">
        <f>(11/200)</f>
        <v>5.5E-2</v>
      </c>
      <c r="S21">
        <f>(11/200)</f>
        <v>5.5E-2</v>
      </c>
      <c r="U21">
        <f>0.08+0.045</f>
        <v>0.125</v>
      </c>
      <c r="V21">
        <f>0.065+0.05</f>
        <v>0.115</v>
      </c>
      <c r="W21">
        <f>0.075+0.055</f>
        <v>0.13</v>
      </c>
      <c r="X21">
        <f>0.075+0.055</f>
        <v>0.13</v>
      </c>
      <c r="Z21">
        <f>SQRT((ABS($A$22-$A$21)^2+(ABS($B$22-$B$21)^2)))</f>
        <v>22.014651544161165</v>
      </c>
      <c r="AA21">
        <f>SQRT((ABS($C$22-$C$21)^2+(ABS($D$22-$D$21)^2)))</f>
        <v>20.295604922056679</v>
      </c>
      <c r="AB21">
        <f>SQRT((ABS($E$22-$E$21)^2+(ABS($F$22-$F$21)^2)))</f>
        <v>24.701877754324354</v>
      </c>
      <c r="AC21">
        <f>SQRT((ABS($G$22-$G$21)^2+(ABS($H$22-$H$21)^2)))</f>
        <v>20.313914503133599</v>
      </c>
      <c r="AJ21">
        <f>1/0.125</f>
        <v>8</v>
      </c>
      <c r="AK21">
        <f>1/0.115</f>
        <v>8.695652173913043</v>
      </c>
      <c r="AL21">
        <f>1/0.13</f>
        <v>7.6923076923076916</v>
      </c>
      <c r="AM21">
        <f>1/0.13</f>
        <v>7.6923076923076916</v>
      </c>
      <c r="AO21">
        <f t="shared" si="4"/>
        <v>176.11721235328932</v>
      </c>
      <c r="AP21">
        <f t="shared" si="5"/>
        <v>176.48352106136241</v>
      </c>
      <c r="AQ21">
        <f t="shared" si="6"/>
        <v>190.01444426403347</v>
      </c>
      <c r="AR21">
        <f t="shared" si="7"/>
        <v>156.26088079333536</v>
      </c>
      <c r="AV21">
        <f>((0.08/0.125)*100)</f>
        <v>64</v>
      </c>
      <c r="AW21">
        <f>((0.065/0.115)*100)</f>
        <v>56.521739130434781</v>
      </c>
      <c r="AX21">
        <f>((0.075/0.13)*100)</f>
        <v>57.692307692307686</v>
      </c>
      <c r="AY21">
        <f>((0.075/0.13)*100)</f>
        <v>57.692307692307686</v>
      </c>
      <c r="BA21">
        <f>((0.045/0.125)*100)</f>
        <v>36</v>
      </c>
      <c r="BB21">
        <f>((0.05/0.115)*100)</f>
        <v>43.478260869565219</v>
      </c>
      <c r="BC21">
        <f>((0.055/0.13)*100)</f>
        <v>42.307692307692307</v>
      </c>
      <c r="BD21">
        <f>((0.055/0.13)*100)</f>
        <v>42.307692307692307</v>
      </c>
      <c r="BF21">
        <f>ABS($B$21-$D$21)</f>
        <v>1.6540300000000006</v>
      </c>
      <c r="BG21">
        <f>ABS($F$21-$H$21)</f>
        <v>1.9282140000000005</v>
      </c>
      <c r="BL21">
        <f>SQRT((ABS($A$21-$E$22)^2+(ABS($B$21-$F$22)^2)))</f>
        <v>0.75391154297635765</v>
      </c>
      <c r="BM21">
        <f>SQRT((ABS($C$21-$G$21)^2+(ABS($D$21-$H$21)^2)))</f>
        <v>6.5548942318463101</v>
      </c>
      <c r="BO21">
        <f>SQRT((ABS($A$21-$G$21)^2+(ABS($B$21-$H$21)^2)))</f>
        <v>2.5486586586243622</v>
      </c>
      <c r="BP21">
        <f>SQRT((ABS($C$21-$E$22)^2+(ABS($D$21-$F$22)^2)))</f>
        <v>5.7468149268188631</v>
      </c>
      <c r="BR21">
        <f>DEGREES(ACOS((4.85608443235547^2+26.7976537714778^2-23.0514582729303^2)/(2*4.85608443235547*26.7976537714778)))</f>
        <v>36.086572917906516</v>
      </c>
      <c r="BS21">
        <f>DEGREES(ACOS((23.0514582729303^2+22.8991491452309^2-3.28648558549494^2)/(2*23.0514582729303*22.8991491452309)))</f>
        <v>8.1940530783855667</v>
      </c>
      <c r="BU21">
        <v>16</v>
      </c>
      <c r="BV21">
        <v>8</v>
      </c>
      <c r="BW21">
        <v>6</v>
      </c>
      <c r="BX21">
        <v>5</v>
      </c>
      <c r="BY21">
        <v>13</v>
      </c>
      <c r="BZ21">
        <v>8</v>
      </c>
      <c r="CA21">
        <v>4</v>
      </c>
      <c r="CB21">
        <v>5</v>
      </c>
      <c r="CC21">
        <v>15</v>
      </c>
      <c r="CD21">
        <v>7</v>
      </c>
      <c r="CE21">
        <v>5</v>
      </c>
      <c r="CF21">
        <v>15</v>
      </c>
      <c r="CG21">
        <v>15</v>
      </c>
      <c r="CH21">
        <v>5</v>
      </c>
      <c r="CI21">
        <v>7</v>
      </c>
      <c r="CJ21">
        <v>15</v>
      </c>
      <c r="CL21">
        <v>9</v>
      </c>
      <c r="CM21">
        <v>4</v>
      </c>
      <c r="CN21">
        <v>1</v>
      </c>
      <c r="CO21">
        <v>0</v>
      </c>
      <c r="CP21">
        <v>10</v>
      </c>
      <c r="CQ21">
        <v>4</v>
      </c>
      <c r="CR21">
        <v>0</v>
      </c>
      <c r="CS21">
        <v>0</v>
      </c>
      <c r="CT21">
        <v>11</v>
      </c>
      <c r="CU21">
        <v>2</v>
      </c>
      <c r="CV21">
        <v>0</v>
      </c>
      <c r="CW21">
        <v>11</v>
      </c>
      <c r="CX21">
        <v>11</v>
      </c>
      <c r="CY21">
        <v>0</v>
      </c>
      <c r="CZ21">
        <v>3</v>
      </c>
      <c r="DA21">
        <v>10</v>
      </c>
      <c r="DC21">
        <f>((8/16)*100)</f>
        <v>50</v>
      </c>
      <c r="DD21">
        <f>((6/16)*100)</f>
        <v>37.5</v>
      </c>
      <c r="DE21">
        <f>((5/16)*100)</f>
        <v>31.25</v>
      </c>
      <c r="DF21">
        <f>((8/13)*100)</f>
        <v>61.53846153846154</v>
      </c>
      <c r="DG21">
        <f>((4/13)*100)</f>
        <v>30.76923076923077</v>
      </c>
      <c r="DH21">
        <f>((5/13)*100)</f>
        <v>38.461538461538467</v>
      </c>
      <c r="DI21">
        <f>((7/15)*100)</f>
        <v>46.666666666666664</v>
      </c>
      <c r="DJ21">
        <f>((5/15)*100)</f>
        <v>33.333333333333329</v>
      </c>
      <c r="DK21">
        <f>((15/15)*100)</f>
        <v>100</v>
      </c>
      <c r="DL21">
        <f>((5/15)*100)</f>
        <v>33.333333333333329</v>
      </c>
      <c r="DM21">
        <f>((7/15)*100)</f>
        <v>46.666666666666664</v>
      </c>
      <c r="DN21">
        <f>((15/15)*100)</f>
        <v>100</v>
      </c>
      <c r="DP21">
        <f>((4/9)*100)</f>
        <v>44.444444444444443</v>
      </c>
      <c r="DQ21">
        <f>((1/9)*100)</f>
        <v>11.111111111111111</v>
      </c>
      <c r="DR21">
        <f>((0/9)*100)</f>
        <v>0</v>
      </c>
      <c r="DS21">
        <f>((4/10)*100)</f>
        <v>40</v>
      </c>
      <c r="DT21">
        <f>((0/10)*100)</f>
        <v>0</v>
      </c>
      <c r="DU21">
        <f>((0/10)*100)</f>
        <v>0</v>
      </c>
      <c r="DV21">
        <f>((2/11)*100)</f>
        <v>18.181818181818183</v>
      </c>
      <c r="DW21">
        <f>((0/11)*100)</f>
        <v>0</v>
      </c>
      <c r="DX21">
        <f>((11/11)*100)</f>
        <v>100</v>
      </c>
      <c r="DY21">
        <f>((0/11)*100)</f>
        <v>0</v>
      </c>
      <c r="DZ21">
        <f>((3/11)*100)</f>
        <v>27.27272727272727</v>
      </c>
      <c r="EA21">
        <f>((10/11)*100)</f>
        <v>90.909090909090907</v>
      </c>
    </row>
    <row r="22" spans="1:131" x14ac:dyDescent="0.25">
      <c r="A22">
        <v>231.03991200000002</v>
      </c>
      <c r="B22">
        <v>8.122363</v>
      </c>
      <c r="C22">
        <v>224.30444800000001</v>
      </c>
      <c r="D22">
        <v>7.2149349999999997</v>
      </c>
      <c r="E22">
        <v>209.24918299999999</v>
      </c>
      <c r="F22">
        <v>10.325612</v>
      </c>
      <c r="G22">
        <v>230.815732</v>
      </c>
      <c r="H22">
        <v>5.9417679999999997</v>
      </c>
      <c r="K22">
        <f>(18/200)</f>
        <v>0.09</v>
      </c>
      <c r="L22">
        <f>(14/200)</f>
        <v>7.0000000000000007E-2</v>
      </c>
      <c r="M22">
        <f>(16/200)</f>
        <v>0.08</v>
      </c>
      <c r="N22">
        <f>(11/200)</f>
        <v>5.5E-2</v>
      </c>
      <c r="P22">
        <f>(11/200)</f>
        <v>5.5E-2</v>
      </c>
      <c r="Q22">
        <f>(11/200)</f>
        <v>5.5E-2</v>
      </c>
      <c r="R22">
        <f>(11/200)</f>
        <v>5.5E-2</v>
      </c>
      <c r="S22">
        <f>(12/200)</f>
        <v>0.06</v>
      </c>
      <c r="U22">
        <f>0.09+0.055</f>
        <v>0.14499999999999999</v>
      </c>
      <c r="V22">
        <f>0.07+0.055</f>
        <v>0.125</v>
      </c>
      <c r="W22">
        <f>0.08+0.055</f>
        <v>0.13500000000000001</v>
      </c>
      <c r="X22">
        <f>0.055+0.06</f>
        <v>0.11499999999999999</v>
      </c>
      <c r="Z22">
        <f>SQRT((ABS($A$23-$A$22)^2+(ABS($B$23-$B$22)^2)))</f>
        <v>23.834794502349393</v>
      </c>
      <c r="AA22">
        <f>SQRT((ABS($C$23-$C$22)^2+(ABS($D$23-$D$22)^2)))</f>
        <v>21.437647304041192</v>
      </c>
      <c r="AB22">
        <f>SQRT((ABS($E$23-$E$22)^2+(ABS($F$23-$F$22)^2)))</f>
        <v>21.827731300015472</v>
      </c>
      <c r="AC22">
        <f>SQRT((ABS($G$23-$G$22)^2+(ABS($H$23-$H$22)^2)))</f>
        <v>17.928310108471301</v>
      </c>
      <c r="AJ22">
        <f>1/0.145</f>
        <v>6.8965517241379315</v>
      </c>
      <c r="AK22">
        <f>1/0.125</f>
        <v>8</v>
      </c>
      <c r="AL22">
        <f>1/0.135</f>
        <v>7.4074074074074066</v>
      </c>
      <c r="AM22">
        <f>1/0.115</f>
        <v>8.695652173913043</v>
      </c>
      <c r="AO22">
        <f t="shared" si="4"/>
        <v>164.37789311965099</v>
      </c>
      <c r="AP22">
        <f t="shared" si="5"/>
        <v>171.50117843232954</v>
      </c>
      <c r="AQ22">
        <f t="shared" si="6"/>
        <v>161.68689851863311</v>
      </c>
      <c r="AR22">
        <f t="shared" si="7"/>
        <v>155.89834876931567</v>
      </c>
      <c r="AV22">
        <f>((0.09/0.145)*100)</f>
        <v>62.068965517241381</v>
      </c>
      <c r="AW22">
        <f>((0.07/0.125)*100)</f>
        <v>56.000000000000007</v>
      </c>
      <c r="AX22">
        <f>((0.08/0.135)*100)</f>
        <v>59.259259259259252</v>
      </c>
      <c r="AY22">
        <f>((0.055/0.115)*100)</f>
        <v>47.826086956521735</v>
      </c>
      <c r="BA22">
        <f>((0.055/0.145)*100)</f>
        <v>37.931034482758626</v>
      </c>
      <c r="BB22">
        <f>((0.055/0.125)*100)</f>
        <v>44</v>
      </c>
      <c r="BC22">
        <f>((0.055/0.135)*100)</f>
        <v>40.74074074074074</v>
      </c>
      <c r="BD22">
        <f>((0.06/0.115)*100)</f>
        <v>52.173913043478258</v>
      </c>
      <c r="BF22">
        <f>ABS($B$22-$D$22)</f>
        <v>0.90742800000000035</v>
      </c>
      <c r="BG22">
        <f>ABS($F$22-$H$22)</f>
        <v>4.3838439999999999</v>
      </c>
      <c r="BL22">
        <f>SQRT((ABS($A$22-$E$23)^2+(ABS($B$22-$F$23)^2)))</f>
        <v>0.87359914813374251</v>
      </c>
      <c r="BM22">
        <f>SQRT((ABS($C$22-$G$22)^2+(ABS($D$22-$H$22)^2)))</f>
        <v>6.6345891763201781</v>
      </c>
      <c r="BO22">
        <f>SQRT((ABS($A$22-$G$22)^2+(ABS($B$22-$H$22)^2)))</f>
        <v>2.1920883254159738</v>
      </c>
      <c r="BP22">
        <f>SQRT((ABS($C$22-$E$23)^2+(ABS($D$22-$F$23)^2)))</f>
        <v>6.9635417544019989</v>
      </c>
      <c r="BR22">
        <f>DEGREES(ACOS((22.0222763903697^2+21.4340451835822^2-3.71808284037486^2)/(2*22.0222763903697*21.4340451835822)))</f>
        <v>9.6933130057909533</v>
      </c>
      <c r="BS22">
        <f>DEGREES(ACOS((24.7364821478561^2+23.9734858774966^2-3.78257842386698^2)/(2*24.7364821478561*23.9734858774966)))</f>
        <v>8.7252045569089773</v>
      </c>
      <c r="BU22">
        <v>18</v>
      </c>
      <c r="BV22">
        <v>6</v>
      </c>
      <c r="BW22">
        <v>5</v>
      </c>
      <c r="BX22">
        <v>7</v>
      </c>
      <c r="BY22">
        <v>14</v>
      </c>
      <c r="BZ22">
        <v>6</v>
      </c>
      <c r="CA22">
        <v>7</v>
      </c>
      <c r="CB22">
        <v>7</v>
      </c>
      <c r="CC22">
        <v>16</v>
      </c>
      <c r="CD22">
        <v>6</v>
      </c>
      <c r="CE22">
        <v>7</v>
      </c>
      <c r="CF22">
        <v>15</v>
      </c>
      <c r="CG22">
        <v>11</v>
      </c>
      <c r="CH22">
        <v>7</v>
      </c>
      <c r="CI22">
        <v>2</v>
      </c>
      <c r="CJ22">
        <v>9</v>
      </c>
      <c r="CL22">
        <v>11</v>
      </c>
      <c r="CM22">
        <v>3</v>
      </c>
      <c r="CN22">
        <v>1</v>
      </c>
      <c r="CO22">
        <v>1</v>
      </c>
      <c r="CP22">
        <v>11</v>
      </c>
      <c r="CQ22">
        <v>3</v>
      </c>
      <c r="CR22">
        <v>2</v>
      </c>
      <c r="CS22">
        <v>3</v>
      </c>
      <c r="CT22">
        <v>11</v>
      </c>
      <c r="CU22">
        <v>1</v>
      </c>
      <c r="CV22">
        <v>2</v>
      </c>
      <c r="CW22">
        <v>10</v>
      </c>
      <c r="CX22">
        <v>12</v>
      </c>
      <c r="CY22">
        <v>1</v>
      </c>
      <c r="CZ22">
        <v>5</v>
      </c>
      <c r="DA22">
        <v>12</v>
      </c>
      <c r="DC22">
        <f>((6/18)*100)</f>
        <v>33.333333333333329</v>
      </c>
      <c r="DD22">
        <f>((5/18)*100)</f>
        <v>27.777777777777779</v>
      </c>
      <c r="DE22">
        <f>((7/18)*100)</f>
        <v>38.888888888888893</v>
      </c>
      <c r="DF22">
        <f>((6/14)*100)</f>
        <v>42.857142857142854</v>
      </c>
      <c r="DG22">
        <f>((7/14)*100)</f>
        <v>50</v>
      </c>
      <c r="DH22">
        <f>((7/14)*100)</f>
        <v>50</v>
      </c>
      <c r="DI22">
        <f>((6/16)*100)</f>
        <v>37.5</v>
      </c>
      <c r="DJ22">
        <f>((7/16)*100)</f>
        <v>43.75</v>
      </c>
      <c r="DK22">
        <f>((15/16)*100)</f>
        <v>93.75</v>
      </c>
      <c r="DL22">
        <f>((7/11)*100)</f>
        <v>63.636363636363633</v>
      </c>
      <c r="DM22">
        <f>((2/11)*100)</f>
        <v>18.181818181818183</v>
      </c>
      <c r="DN22">
        <f>((9/11)*100)</f>
        <v>81.818181818181827</v>
      </c>
      <c r="DP22">
        <f>((3/11)*100)</f>
        <v>27.27272727272727</v>
      </c>
      <c r="DQ22">
        <f>((1/11)*100)</f>
        <v>9.0909090909090917</v>
      </c>
      <c r="DR22">
        <f>((1/11)*100)</f>
        <v>9.0909090909090917</v>
      </c>
      <c r="DS22">
        <f>((3/11)*100)</f>
        <v>27.27272727272727</v>
      </c>
      <c r="DT22">
        <f>((2/11)*100)</f>
        <v>18.181818181818183</v>
      </c>
      <c r="DU22">
        <f>((3/11)*100)</f>
        <v>27.27272727272727</v>
      </c>
      <c r="DV22">
        <f>((1/11)*100)</f>
        <v>9.0909090909090917</v>
      </c>
      <c r="DW22">
        <f>((2/11)*100)</f>
        <v>18.181818181818183</v>
      </c>
      <c r="DX22">
        <f>((10/11)*100)</f>
        <v>90.909090909090907</v>
      </c>
      <c r="DY22">
        <f>((1/12)*100)</f>
        <v>8.3333333333333321</v>
      </c>
      <c r="DZ22">
        <f>((5/12)*100)</f>
        <v>41.666666666666671</v>
      </c>
      <c r="EA22">
        <f>((12/12)*100)</f>
        <v>100</v>
      </c>
    </row>
    <row r="23" spans="1:131" x14ac:dyDescent="0.25">
      <c r="A23">
        <v>254.81920500000001</v>
      </c>
      <c r="B23">
        <v>6.4967389999999998</v>
      </c>
      <c r="C23">
        <v>245.669871</v>
      </c>
      <c r="D23">
        <v>5.4566910000000002</v>
      </c>
      <c r="E23">
        <v>231.03637800000001</v>
      </c>
      <c r="F23">
        <v>8.9959550000000004</v>
      </c>
      <c r="G23">
        <v>248.672999</v>
      </c>
      <c r="H23">
        <v>4.3473030000000001</v>
      </c>
      <c r="K23">
        <f>(14/200)</f>
        <v>7.0000000000000007E-2</v>
      </c>
      <c r="L23">
        <f>(13/200)</f>
        <v>6.5000000000000002E-2</v>
      </c>
      <c r="M23">
        <f>(14/200)</f>
        <v>7.0000000000000007E-2</v>
      </c>
      <c r="P23">
        <f>(12/200)</f>
        <v>0.06</v>
      </c>
      <c r="Q23">
        <f>(14/200)</f>
        <v>7.0000000000000007E-2</v>
      </c>
      <c r="R23">
        <f>(14/200)</f>
        <v>7.0000000000000007E-2</v>
      </c>
      <c r="S23">
        <f>(13/200)</f>
        <v>6.5000000000000002E-2</v>
      </c>
      <c r="U23">
        <f>0.07+0.06</f>
        <v>0.13</v>
      </c>
      <c r="V23">
        <f>0.065+0.07</f>
        <v>0.13500000000000001</v>
      </c>
      <c r="W23">
        <f>0.07+0.07</f>
        <v>0.14000000000000001</v>
      </c>
      <c r="Z23">
        <f>SQRT((ABS($A$24-$A$23)^2+(ABS($B$24-$B$23)^2)))</f>
        <v>17.472505825756876</v>
      </c>
      <c r="AA23">
        <f>SQRT((ABS($C$24-$C$23)^2+(ABS($D$24-$D$23)^2)))</f>
        <v>20.748481389877817</v>
      </c>
      <c r="AB23">
        <f>SQRT((ABS($E$24-$E$23)^2+(ABS($F$24-$F$23)^2)))</f>
        <v>22.480866821519889</v>
      </c>
      <c r="AJ23">
        <f>1/0.13</f>
        <v>7.6923076923076916</v>
      </c>
      <c r="AK23">
        <f>1/0.135</f>
        <v>7.4074074074074066</v>
      </c>
      <c r="AL23">
        <f>1/0.14</f>
        <v>7.1428571428571423</v>
      </c>
      <c r="AO23">
        <f t="shared" si="4"/>
        <v>134.40389096736058</v>
      </c>
      <c r="AP23">
        <f t="shared" si="5"/>
        <v>153.69245473983568</v>
      </c>
      <c r="AQ23">
        <f t="shared" si="6"/>
        <v>160.57762015371347</v>
      </c>
      <c r="AV23">
        <f>((0.07/0.13)*100)</f>
        <v>53.846153846153854</v>
      </c>
      <c r="AW23">
        <f>((0.065/0.135)*100)</f>
        <v>48.148148148148145</v>
      </c>
      <c r="AX23">
        <f>((0.07/0.14)*100)</f>
        <v>50</v>
      </c>
      <c r="BA23">
        <f>((0.06/0.13)*100)</f>
        <v>46.153846153846153</v>
      </c>
      <c r="BB23">
        <f>((0.07/0.135)*100)</f>
        <v>51.851851851851848</v>
      </c>
      <c r="BC23">
        <f>((0.07/0.14)*100)</f>
        <v>50</v>
      </c>
      <c r="BF23">
        <f>ABS($B$23-$D$23)</f>
        <v>1.0400479999999996</v>
      </c>
      <c r="BG23">
        <f>ABS($F$23-$H$23)</f>
        <v>4.6486520000000002</v>
      </c>
      <c r="BI23">
        <v>2.9036990000000005</v>
      </c>
      <c r="BJ23">
        <v>3.0929560000000005</v>
      </c>
      <c r="BL23">
        <f>SQRT((ABS($A$23-$E$24)^2+(ABS($B$23-$F$24)^2)))</f>
        <v>1.7470976864860788</v>
      </c>
      <c r="BM23">
        <f>SQRT((ABS($C$23-$G$23)^2+(ABS($D$23-$H$23)^2)))</f>
        <v>3.2014870793004966</v>
      </c>
      <c r="BO23">
        <f>SQRT((ABS($A$23-$G$23)^2+(ABS($B$23-$H$23)^2)))</f>
        <v>6.5112151947644978</v>
      </c>
      <c r="BP23">
        <f>SQRT((ABS($C$23-$E$24)^2+(ABS($D$23-$F$24)^2)))</f>
        <v>8.0969594421556241</v>
      </c>
      <c r="BR23">
        <f>DEGREES(ACOS((3.78257842386698^2+25.7650718295684^2-26.3950650408695^2)/(2*3.78257842386698*25.7650718295684)))</f>
        <v>95.4618130737082</v>
      </c>
      <c r="BS23">
        <f>DEGREES(ACOS((26.3950650408695^2+25.9412875333328^2-3.75183173964145^2)/(2*26.3950650408695*25.9412875333328)))</f>
        <v>8.1616149033773056</v>
      </c>
      <c r="BU23">
        <v>14</v>
      </c>
      <c r="BV23">
        <v>3</v>
      </c>
      <c r="BW23">
        <v>1</v>
      </c>
      <c r="BX23">
        <v>9</v>
      </c>
      <c r="BY23">
        <v>13</v>
      </c>
      <c r="BZ23">
        <v>3</v>
      </c>
      <c r="CA23">
        <v>7</v>
      </c>
      <c r="CB23">
        <v>2</v>
      </c>
      <c r="CC23">
        <v>14</v>
      </c>
      <c r="CD23">
        <v>5</v>
      </c>
      <c r="CE23">
        <v>7</v>
      </c>
      <c r="CF23">
        <v>9</v>
      </c>
      <c r="CL23">
        <v>12</v>
      </c>
      <c r="CM23">
        <v>2</v>
      </c>
      <c r="CN23">
        <v>3</v>
      </c>
      <c r="CO23">
        <v>8</v>
      </c>
      <c r="CP23">
        <v>14</v>
      </c>
      <c r="CQ23">
        <v>2</v>
      </c>
      <c r="CR23">
        <v>7</v>
      </c>
      <c r="CS23">
        <v>5</v>
      </c>
      <c r="CT23">
        <v>14</v>
      </c>
      <c r="CU23">
        <v>1</v>
      </c>
      <c r="CV23">
        <v>7</v>
      </c>
      <c r="CW23">
        <v>12</v>
      </c>
      <c r="CX23">
        <v>13</v>
      </c>
      <c r="CY23">
        <v>8</v>
      </c>
      <c r="CZ23">
        <v>2</v>
      </c>
      <c r="DA23">
        <v>8</v>
      </c>
      <c r="DC23">
        <f>((3/14)*100)</f>
        <v>21.428571428571427</v>
      </c>
      <c r="DD23">
        <f>((1/14)*100)</f>
        <v>7.1428571428571423</v>
      </c>
      <c r="DE23">
        <f>((9/14)*100)</f>
        <v>64.285714285714292</v>
      </c>
      <c r="DF23">
        <f>((3/13)*100)</f>
        <v>23.076923076923077</v>
      </c>
      <c r="DG23">
        <f>((7/13)*100)</f>
        <v>53.846153846153847</v>
      </c>
      <c r="DH23">
        <f>((2/13)*100)</f>
        <v>15.384615384615385</v>
      </c>
      <c r="DI23">
        <f>((5/14)*100)</f>
        <v>35.714285714285715</v>
      </c>
      <c r="DJ23">
        <f>((7/14)*100)</f>
        <v>50</v>
      </c>
      <c r="DK23">
        <f>((9/14)*100)</f>
        <v>64.285714285714292</v>
      </c>
      <c r="DP23">
        <f>((2/12)*100)</f>
        <v>16.666666666666664</v>
      </c>
      <c r="DQ23">
        <f>((3/12)*100)</f>
        <v>25</v>
      </c>
      <c r="DR23">
        <f>((8/12)*100)</f>
        <v>66.666666666666657</v>
      </c>
      <c r="DS23">
        <f>((2/14)*100)</f>
        <v>14.285714285714285</v>
      </c>
      <c r="DT23">
        <f>((7/14)*100)</f>
        <v>50</v>
      </c>
      <c r="DU23">
        <f>((5/14)*100)</f>
        <v>35.714285714285715</v>
      </c>
      <c r="DV23">
        <f>((1/14)*100)</f>
        <v>7.1428571428571423</v>
      </c>
      <c r="DW23">
        <f>((7/14)*100)</f>
        <v>50</v>
      </c>
      <c r="DX23">
        <f>((12/14)*100)</f>
        <v>85.714285714285708</v>
      </c>
      <c r="DY23">
        <f>((8/13)*100)</f>
        <v>61.53846153846154</v>
      </c>
      <c r="DZ23">
        <f>((2/13)*100)</f>
        <v>15.384615384615385</v>
      </c>
      <c r="EA23">
        <f>((8/13)*100)</f>
        <v>61.53846153846154</v>
      </c>
    </row>
    <row r="24" spans="1:131" x14ac:dyDescent="0.25">
      <c r="A24">
        <v>272.22937300000001</v>
      </c>
      <c r="B24">
        <v>7.9713609999999999</v>
      </c>
      <c r="C24">
        <v>266.41548</v>
      </c>
      <c r="D24">
        <v>5.8019259999999999</v>
      </c>
      <c r="E24">
        <v>253.47462300000001</v>
      </c>
      <c r="F24">
        <v>7.6122880000000004</v>
      </c>
      <c r="Q24">
        <f>(16/200)</f>
        <v>0.08</v>
      </c>
      <c r="R24">
        <f>(16/200)</f>
        <v>0.08</v>
      </c>
      <c r="BF24">
        <f>ABS($B$24-$D$24)</f>
        <v>2.169435</v>
      </c>
      <c r="BR24">
        <f>DEGREES(ACOS((31.2226513874396^2+30.8556305941071^2-3.63489936197194^2)/(2*31.2226513874396*30.8556305941071)))</f>
        <v>6.6793414078982183</v>
      </c>
      <c r="BS24">
        <f>DEGREES(ACOS((27.7962083959468^2+28.177663130707^2-3.9624080508726^2)/(2*27.7962083959468*28.177663130707)))</f>
        <v>8.0811800708147352</v>
      </c>
      <c r="CP24">
        <v>16</v>
      </c>
      <c r="CQ24">
        <v>5</v>
      </c>
      <c r="CR24">
        <v>10</v>
      </c>
      <c r="CS24">
        <v>2</v>
      </c>
      <c r="CT24">
        <v>16</v>
      </c>
      <c r="CU24">
        <v>3</v>
      </c>
      <c r="CV24">
        <v>10</v>
      </c>
      <c r="CW24">
        <v>8</v>
      </c>
      <c r="DS24">
        <f>((5/16)*100)</f>
        <v>31.25</v>
      </c>
      <c r="DT24">
        <f>((10/16)*100)</f>
        <v>62.5</v>
      </c>
      <c r="DU24">
        <f>((2/16)*100)</f>
        <v>12.5</v>
      </c>
      <c r="DV24">
        <f>((3/16)*100)</f>
        <v>18.75</v>
      </c>
      <c r="DW24">
        <f>((10/16)*100)</f>
        <v>62.5</v>
      </c>
      <c r="DX24">
        <f>((8/16)*100)</f>
        <v>50</v>
      </c>
    </row>
    <row r="25" spans="1:131" x14ac:dyDescent="0.25">
      <c r="A25" t="s">
        <v>22</v>
      </c>
      <c r="B25" t="s">
        <v>22</v>
      </c>
      <c r="C25" t="s">
        <v>22</v>
      </c>
      <c r="D25" t="s">
        <v>22</v>
      </c>
      <c r="E25" t="s">
        <v>22</v>
      </c>
      <c r="F25" t="s">
        <v>22</v>
      </c>
      <c r="G25" t="s">
        <v>22</v>
      </c>
      <c r="H25" t="s">
        <v>22</v>
      </c>
      <c r="BR25">
        <f>DEGREES(ACOS((3.9624080508726^2+25.5278487574734^2-25.2024217328038^2)/(2*3.9624080508726*25.5278487574734)))</f>
        <v>80.838686351665999</v>
      </c>
      <c r="BS25">
        <f>DEGREES(ACOS((25.2024217328038^2+25.6812811380654^2-4.07223831451206^2)/(2*25.2024217328038*25.6812811380654)))</f>
        <v>9.1171905406204701</v>
      </c>
    </row>
    <row r="26" spans="1:131" x14ac:dyDescent="0.25">
      <c r="A26">
        <v>242.98844199999999</v>
      </c>
      <c r="B26">
        <v>7.2321559999999998</v>
      </c>
      <c r="C26">
        <v>258.135649</v>
      </c>
      <c r="D26">
        <v>7.3220510000000001</v>
      </c>
      <c r="E26">
        <v>264.72187700000001</v>
      </c>
      <c r="F26">
        <v>3.831118</v>
      </c>
      <c r="G26">
        <v>261.13842299999999</v>
      </c>
      <c r="H26">
        <v>7.1083749999999997</v>
      </c>
      <c r="K26">
        <f>(17/200)</f>
        <v>8.5000000000000006E-2</v>
      </c>
      <c r="L26">
        <f>(12/200)</f>
        <v>0.06</v>
      </c>
      <c r="M26">
        <f>(17/200)</f>
        <v>8.5000000000000006E-2</v>
      </c>
      <c r="N26">
        <f>(12/200)</f>
        <v>0.06</v>
      </c>
      <c r="P26">
        <f>(10/200)</f>
        <v>0.05</v>
      </c>
      <c r="Q26">
        <f>(11/200)</f>
        <v>5.5E-2</v>
      </c>
      <c r="R26">
        <f>(12/200)</f>
        <v>0.06</v>
      </c>
      <c r="S26">
        <f>(11/200)</f>
        <v>5.5E-2</v>
      </c>
      <c r="U26">
        <f>0.085+0.05</f>
        <v>0.13500000000000001</v>
      </c>
      <c r="V26">
        <f>0.06+0.055</f>
        <v>0.11499999999999999</v>
      </c>
      <c r="W26">
        <f>0.085+0.06</f>
        <v>0.14500000000000002</v>
      </c>
      <c r="X26">
        <f>0.06+0.055</f>
        <v>0.11499999999999999</v>
      </c>
      <c r="Z26">
        <f>SQRT((ABS($A$27-$A$26)^2+(ABS($B$27-$B$26)^2)))</f>
        <v>24.149692233648388</v>
      </c>
      <c r="AA26">
        <f>SQRT((ABS($C$27-$C$26)^2+(ABS($D$27-$D$26)^2)))</f>
        <v>19.995151116337841</v>
      </c>
      <c r="AB26">
        <f>SQRT((ABS($E$27-$E$26)^2+(ABS($F$27-$F$26)^2)))</f>
        <v>26.79765377147784</v>
      </c>
      <c r="AC26">
        <f>SQRT((ABS($G$27-$G$26)^2+(ABS($H$27-$H$26)^2)))</f>
        <v>22.899149145230883</v>
      </c>
      <c r="AJ26">
        <f>1/0.135</f>
        <v>7.4074074074074066</v>
      </c>
      <c r="AK26">
        <f>1/0.115</f>
        <v>8.695652173913043</v>
      </c>
      <c r="AL26">
        <f>1/0.145</f>
        <v>6.8965517241379315</v>
      </c>
      <c r="AM26">
        <f>1/0.115</f>
        <v>8.695652173913043</v>
      </c>
      <c r="AO26">
        <f t="shared" ref="AO26:AO34" si="8">$Z26/$U26</f>
        <v>178.88660913813618</v>
      </c>
      <c r="AP26">
        <f t="shared" ref="AP26:AP35" si="9">$AA26/$V26</f>
        <v>173.87087927250298</v>
      </c>
      <c r="AQ26">
        <f t="shared" ref="AQ26:AQ34" si="10">$AB26/$W26</f>
        <v>184.81140532053681</v>
      </c>
      <c r="AR26">
        <f t="shared" ref="AR26:AR34" si="11">$AC26/$X26</f>
        <v>199.12303604548595</v>
      </c>
      <c r="AV26">
        <f>((0.085/0.135)*100)</f>
        <v>62.962962962962962</v>
      </c>
      <c r="AW26">
        <f>((0.06/0.115)*100)</f>
        <v>52.173913043478258</v>
      </c>
      <c r="AX26">
        <f>((0.085/0.145)*100)</f>
        <v>58.62068965517242</v>
      </c>
      <c r="AY26">
        <f>((0.06/0.115)*100)</f>
        <v>52.173913043478258</v>
      </c>
      <c r="BA26">
        <f>((0.05/0.135)*100)</f>
        <v>37.037037037037038</v>
      </c>
      <c r="BB26">
        <f>((0.055/0.115)*100)</f>
        <v>47.826086956521735</v>
      </c>
      <c r="BC26">
        <f>((0.06/0.145)*100)</f>
        <v>41.379310344827587</v>
      </c>
      <c r="BD26">
        <f>((0.055/0.115)*100)</f>
        <v>47.826086956521735</v>
      </c>
      <c r="BF26">
        <f>ABS($B$26-$D$26)</f>
        <v>8.989500000000028E-2</v>
      </c>
      <c r="BG26">
        <f>ABS($F$26-$H$26)</f>
        <v>3.2772569999999996</v>
      </c>
      <c r="BL26">
        <f>SQRT((ABS($A$26-$E$27)^2+(ABS($B$26-$F$27)^2)))</f>
        <v>4.9185343618859605</v>
      </c>
      <c r="BM26">
        <f>SQRT((ABS($C$26-$G$26)^2+(ABS($D$26-$H$26)^2)))</f>
        <v>3.0103669424261104</v>
      </c>
      <c r="BO26">
        <f>SQRT((ABS($A$26-$G$27)^2+(ABS($B$26-$H$27)^2)))</f>
        <v>5.3671338235733304</v>
      </c>
      <c r="BP26">
        <f>SQRT((ABS($C$26-$E$26)^2+(ABS($D$26-$F$26)^2)))</f>
        <v>7.4541942876794582</v>
      </c>
      <c r="BR26">
        <f>DEGREES(ACOS((4.07223831451206^2+21.9288800337517^2-21.3535046502331^2)/(2*4.07223831451206*21.9288800337517)))</f>
        <v>76.56809400179533</v>
      </c>
      <c r="BS26">
        <f>DEGREES(ACOS((21.3535046502331^2+21.3997079352482^2-4.11746083232968^2)/(2*21.3535046502331*21.3997079352482)))</f>
        <v>11.052482317191634</v>
      </c>
      <c r="BU26">
        <v>17</v>
      </c>
      <c r="BV26">
        <v>12</v>
      </c>
      <c r="BW26">
        <v>7</v>
      </c>
      <c r="BX26">
        <v>5</v>
      </c>
      <c r="BY26">
        <v>12</v>
      </c>
      <c r="BZ26">
        <v>7</v>
      </c>
      <c r="CA26">
        <v>8</v>
      </c>
      <c r="CB26">
        <v>4</v>
      </c>
      <c r="CC26">
        <v>17</v>
      </c>
      <c r="CD26">
        <v>7</v>
      </c>
      <c r="CE26">
        <v>8</v>
      </c>
      <c r="CF26">
        <v>12</v>
      </c>
      <c r="CG26">
        <v>12</v>
      </c>
      <c r="CH26">
        <v>3</v>
      </c>
      <c r="CI26">
        <v>4</v>
      </c>
      <c r="CJ26">
        <v>12</v>
      </c>
      <c r="CL26">
        <v>10</v>
      </c>
      <c r="CM26">
        <v>5</v>
      </c>
      <c r="CN26">
        <v>0</v>
      </c>
      <c r="CO26">
        <v>1</v>
      </c>
      <c r="CP26">
        <v>11</v>
      </c>
      <c r="CQ26">
        <v>0</v>
      </c>
      <c r="CR26">
        <v>8</v>
      </c>
      <c r="CS26">
        <v>3</v>
      </c>
      <c r="CT26">
        <v>12</v>
      </c>
      <c r="CU26">
        <v>0</v>
      </c>
      <c r="CV26">
        <v>8</v>
      </c>
      <c r="CW26">
        <v>7</v>
      </c>
      <c r="CX26">
        <v>11</v>
      </c>
      <c r="CY26">
        <v>1</v>
      </c>
      <c r="CZ26">
        <v>3</v>
      </c>
      <c r="DA26">
        <v>7</v>
      </c>
      <c r="DC26">
        <f>((12/17)*100)</f>
        <v>70.588235294117652</v>
      </c>
      <c r="DD26">
        <f>((7/17)*100)</f>
        <v>41.17647058823529</v>
      </c>
      <c r="DE26">
        <f>((5/17)*100)</f>
        <v>29.411764705882355</v>
      </c>
      <c r="DF26">
        <f>((7/12)*100)</f>
        <v>58.333333333333336</v>
      </c>
      <c r="DG26">
        <f>((8/12)*100)</f>
        <v>66.666666666666657</v>
      </c>
      <c r="DH26">
        <f>((4/12)*100)</f>
        <v>33.333333333333329</v>
      </c>
      <c r="DI26">
        <f>((7/17)*100)</f>
        <v>41.17647058823529</v>
      </c>
      <c r="DJ26">
        <f>((8/17)*100)</f>
        <v>47.058823529411761</v>
      </c>
      <c r="DK26">
        <f>((12/17)*100)</f>
        <v>70.588235294117652</v>
      </c>
      <c r="DL26">
        <f>((3/12)*100)</f>
        <v>25</v>
      </c>
      <c r="DM26">
        <f>((4/12)*100)</f>
        <v>33.333333333333329</v>
      </c>
      <c r="DN26">
        <f>((12/12)*100)</f>
        <v>100</v>
      </c>
      <c r="DP26">
        <f>((5/10)*100)</f>
        <v>50</v>
      </c>
      <c r="DQ26">
        <f>((0/10)*100)</f>
        <v>0</v>
      </c>
      <c r="DR26">
        <f>((1/10)*100)</f>
        <v>10</v>
      </c>
      <c r="DS26">
        <f>((0/11)*100)</f>
        <v>0</v>
      </c>
      <c r="DT26">
        <f>((8/11)*100)</f>
        <v>72.727272727272734</v>
      </c>
      <c r="DU26">
        <f>((3/11)*100)</f>
        <v>27.27272727272727</v>
      </c>
      <c r="DV26">
        <f>((0/12)*100)</f>
        <v>0</v>
      </c>
      <c r="DW26">
        <f>((8/12)*100)</f>
        <v>66.666666666666657</v>
      </c>
      <c r="DX26">
        <f>((7/12)*100)</f>
        <v>58.333333333333336</v>
      </c>
      <c r="DY26">
        <f>((1/11)*100)</f>
        <v>9.0909090909090917</v>
      </c>
      <c r="DZ26">
        <f>((3/11)*100)</f>
        <v>27.27272727272727</v>
      </c>
      <c r="EA26">
        <f>((7/11)*100)</f>
        <v>63.636363636363633</v>
      </c>
    </row>
    <row r="27" spans="1:131" x14ac:dyDescent="0.25">
      <c r="A27">
        <v>218.84149500000001</v>
      </c>
      <c r="B27">
        <v>7.596279</v>
      </c>
      <c r="C27">
        <v>238.28752399999999</v>
      </c>
      <c r="D27">
        <v>9.7423819999999992</v>
      </c>
      <c r="E27">
        <v>238.089045</v>
      </c>
      <c r="F27">
        <v>6.7986940000000002</v>
      </c>
      <c r="G27">
        <v>238.43125000000001</v>
      </c>
      <c r="H27">
        <v>10.067315000000001</v>
      </c>
      <c r="K27">
        <f>(15/200)</f>
        <v>7.4999999999999997E-2</v>
      </c>
      <c r="L27">
        <f>(15/200)</f>
        <v>7.4999999999999997E-2</v>
      </c>
      <c r="M27">
        <f>(13/200)</f>
        <v>6.5000000000000002E-2</v>
      </c>
      <c r="N27">
        <f>(13/200)</f>
        <v>6.5000000000000002E-2</v>
      </c>
      <c r="P27">
        <f>(9/200)</f>
        <v>4.4999999999999998E-2</v>
      </c>
      <c r="Q27">
        <f>(10/200)</f>
        <v>0.05</v>
      </c>
      <c r="R27">
        <f>(10/200)</f>
        <v>0.05</v>
      </c>
      <c r="S27">
        <f>(12/200)</f>
        <v>0.06</v>
      </c>
      <c r="U27">
        <f>0.075+0.045</f>
        <v>0.12</v>
      </c>
      <c r="V27">
        <f>0.075+0.05</f>
        <v>0.125</v>
      </c>
      <c r="W27">
        <f>0.065+0.05</f>
        <v>0.115</v>
      </c>
      <c r="X27">
        <f>0.065+0.06</f>
        <v>0.125</v>
      </c>
      <c r="Z27">
        <f>SQRT((ABS($A$28-$A$27)^2+(ABS($B$28-$B$27)^2)))</f>
        <v>22.304479988824969</v>
      </c>
      <c r="AA27">
        <f>SQRT((ABS($C$28-$C$27)^2+(ABS($D$28-$D$27)^2)))</f>
        <v>22.260954564589014</v>
      </c>
      <c r="AB27">
        <f>SQRT((ABS($E$28-$E$27)^2+(ABS($F$28-$F$27)^2)))</f>
        <v>21.434045183582228</v>
      </c>
      <c r="AC27">
        <f>SQRT((ABS($G$28-$G$27)^2+(ABS($H$28-$H$27)^2)))</f>
        <v>22.091915621601604</v>
      </c>
      <c r="AJ27">
        <f>1/0.12</f>
        <v>8.3333333333333339</v>
      </c>
      <c r="AK27">
        <f>1/0.125</f>
        <v>8</v>
      </c>
      <c r="AL27">
        <f>1/0.115</f>
        <v>8.695652173913043</v>
      </c>
      <c r="AM27">
        <f>1/0.125</f>
        <v>8</v>
      </c>
      <c r="AO27">
        <f t="shared" si="8"/>
        <v>185.87066657354143</v>
      </c>
      <c r="AP27">
        <f t="shared" si="9"/>
        <v>178.08763651671211</v>
      </c>
      <c r="AQ27">
        <f t="shared" si="10"/>
        <v>186.38300159636719</v>
      </c>
      <c r="AR27">
        <f t="shared" si="11"/>
        <v>176.73532497281283</v>
      </c>
      <c r="AV27">
        <f>((0.075/0.12)*100)</f>
        <v>62.5</v>
      </c>
      <c r="AW27">
        <f>((0.075/0.125)*100)</f>
        <v>60</v>
      </c>
      <c r="AX27">
        <f>((0.065/0.115)*100)</f>
        <v>56.521739130434781</v>
      </c>
      <c r="AY27">
        <f>((0.065/0.125)*100)</f>
        <v>52</v>
      </c>
      <c r="BA27">
        <f>((0.045/0.12)*100)</f>
        <v>37.5</v>
      </c>
      <c r="BB27">
        <f>((0.05/0.125)*100)</f>
        <v>40</v>
      </c>
      <c r="BC27">
        <f>((0.05/0.115)*100)</f>
        <v>43.478260869565219</v>
      </c>
      <c r="BD27">
        <f>((0.06/0.125)*100)</f>
        <v>48</v>
      </c>
      <c r="BF27">
        <f>ABS($B$27-$D$27)</f>
        <v>2.1461029999999992</v>
      </c>
      <c r="BG27">
        <f>ABS($F$27-$H$27)</f>
        <v>3.2686210000000004</v>
      </c>
      <c r="BL27">
        <f>SQRT((ABS($A$27-$E$28)^2+(ABS($B$27-$F$28)^2)))</f>
        <v>2.4212227088002454</v>
      </c>
      <c r="BM27">
        <f>SQRT((ABS($C$27-$G$27)^2+(ABS($D$27-$H$27)^2)))</f>
        <v>0.35530074242112875</v>
      </c>
      <c r="BO27">
        <f>SQRT((ABS($A$27-$G$28)^2+(ABS($B$27-$H$28)^2)))</f>
        <v>3.6525666125846383</v>
      </c>
      <c r="BP27">
        <f>SQRT((ABS($C$27-$E$27)^2+(ABS($D$27-$F$27)^2)))</f>
        <v>2.9503716638391495</v>
      </c>
      <c r="BR27">
        <f>DEGREES(ACOS((4.11746083232968^2+22.3315404381169^2-22.2994659725702^2)/(2*4.11746083232968*22.3315404381169)))</f>
        <v>84.262347968649848</v>
      </c>
      <c r="BS27">
        <f>DEGREES(ACOS((22.2994659725702^2+22.7562443783744^2-4.31195224908915^2)/(2*22.2994659725702*22.7562443783744)))</f>
        <v>10.922102637087582</v>
      </c>
      <c r="BU27">
        <v>15</v>
      </c>
      <c r="BV27">
        <v>11</v>
      </c>
      <c r="BW27">
        <v>4</v>
      </c>
      <c r="BX27">
        <v>5</v>
      </c>
      <c r="BY27">
        <v>15</v>
      </c>
      <c r="BZ27">
        <v>12</v>
      </c>
      <c r="CA27">
        <v>6</v>
      </c>
      <c r="CB27">
        <v>5</v>
      </c>
      <c r="CC27">
        <v>13</v>
      </c>
      <c r="CD27">
        <v>4</v>
      </c>
      <c r="CE27">
        <v>6</v>
      </c>
      <c r="CF27">
        <v>12</v>
      </c>
      <c r="CG27">
        <v>13</v>
      </c>
      <c r="CH27">
        <v>4</v>
      </c>
      <c r="CI27">
        <v>5</v>
      </c>
      <c r="CJ27">
        <v>12</v>
      </c>
      <c r="CL27">
        <v>9</v>
      </c>
      <c r="CM27">
        <v>6</v>
      </c>
      <c r="CN27">
        <v>0</v>
      </c>
      <c r="CO27">
        <v>0</v>
      </c>
      <c r="CP27">
        <v>10</v>
      </c>
      <c r="CQ27">
        <v>5</v>
      </c>
      <c r="CR27">
        <v>1</v>
      </c>
      <c r="CS27">
        <v>2</v>
      </c>
      <c r="CT27">
        <v>10</v>
      </c>
      <c r="CU27">
        <v>0</v>
      </c>
      <c r="CV27">
        <v>1</v>
      </c>
      <c r="CW27">
        <v>10</v>
      </c>
      <c r="CX27">
        <v>12</v>
      </c>
      <c r="CY27">
        <v>0</v>
      </c>
      <c r="CZ27">
        <v>2</v>
      </c>
      <c r="DA27">
        <v>10</v>
      </c>
      <c r="DC27">
        <f>((11/15)*100)</f>
        <v>73.333333333333329</v>
      </c>
      <c r="DD27">
        <f>((4/15)*100)</f>
        <v>26.666666666666668</v>
      </c>
      <c r="DE27">
        <f>((5/15)*100)</f>
        <v>33.333333333333329</v>
      </c>
      <c r="DF27">
        <f>((12/15)*100)</f>
        <v>80</v>
      </c>
      <c r="DG27">
        <f>((6/15)*100)</f>
        <v>40</v>
      </c>
      <c r="DH27">
        <f>((5/15)*100)</f>
        <v>33.333333333333329</v>
      </c>
      <c r="DI27">
        <f>((4/13)*100)</f>
        <v>30.76923076923077</v>
      </c>
      <c r="DJ27">
        <f>((6/13)*100)</f>
        <v>46.153846153846153</v>
      </c>
      <c r="DK27">
        <f>((12/13)*100)</f>
        <v>92.307692307692307</v>
      </c>
      <c r="DL27">
        <f>((4/13)*100)</f>
        <v>30.76923076923077</v>
      </c>
      <c r="DM27">
        <f>((5/13)*100)</f>
        <v>38.461538461538467</v>
      </c>
      <c r="DN27">
        <f>((12/13)*100)</f>
        <v>92.307692307692307</v>
      </c>
      <c r="DP27">
        <f>((6/9)*100)</f>
        <v>66.666666666666657</v>
      </c>
      <c r="DQ27">
        <f>((0/9)*100)</f>
        <v>0</v>
      </c>
      <c r="DR27">
        <f>((0/9)*100)</f>
        <v>0</v>
      </c>
      <c r="DS27">
        <f>((5/10)*100)</f>
        <v>50</v>
      </c>
      <c r="DT27">
        <f>((1/10)*100)</f>
        <v>10</v>
      </c>
      <c r="DU27">
        <f>((2/10)*100)</f>
        <v>20</v>
      </c>
      <c r="DV27">
        <f>((0/10)*100)</f>
        <v>0</v>
      </c>
      <c r="DW27">
        <f>((1/10)*100)</f>
        <v>10</v>
      </c>
      <c r="DX27">
        <f>((10/10)*100)</f>
        <v>100</v>
      </c>
      <c r="DY27">
        <f>((0/12)*100)</f>
        <v>0</v>
      </c>
      <c r="DZ27">
        <f>((2/12)*100)</f>
        <v>16.666666666666664</v>
      </c>
      <c r="EA27">
        <f>((10/12)*100)</f>
        <v>83.333333333333343</v>
      </c>
    </row>
    <row r="28" spans="1:131" x14ac:dyDescent="0.25">
      <c r="A28">
        <v>196.537093</v>
      </c>
      <c r="B28">
        <v>7.5372960000000004</v>
      </c>
      <c r="C28">
        <v>216.031688</v>
      </c>
      <c r="D28">
        <v>9.2650330000000007</v>
      </c>
      <c r="E28">
        <v>216.65640400000001</v>
      </c>
      <c r="F28">
        <v>6.5533520000000003</v>
      </c>
      <c r="G28">
        <v>216.340157</v>
      </c>
      <c r="H28">
        <v>10.257961</v>
      </c>
      <c r="K28">
        <f>(15/200)</f>
        <v>7.4999999999999997E-2</v>
      </c>
      <c r="L28">
        <f>(15/200)</f>
        <v>7.4999999999999997E-2</v>
      </c>
      <c r="M28">
        <f>(14/200)</f>
        <v>7.0000000000000007E-2</v>
      </c>
      <c r="N28">
        <f>(15/200)</f>
        <v>7.4999999999999997E-2</v>
      </c>
      <c r="P28">
        <f>(10/200)</f>
        <v>0.05</v>
      </c>
      <c r="Q28">
        <f>(10/200)</f>
        <v>0.05</v>
      </c>
      <c r="R28">
        <f>(11/200)</f>
        <v>5.5E-2</v>
      </c>
      <c r="S28">
        <f>(10/200)</f>
        <v>0.05</v>
      </c>
      <c r="U28">
        <f>0.075+0.05</f>
        <v>0.125</v>
      </c>
      <c r="V28">
        <f>0.075+0.05</f>
        <v>0.125</v>
      </c>
      <c r="W28">
        <f>0.07+0.055</f>
        <v>0.125</v>
      </c>
      <c r="X28">
        <f>0.075+0.05</f>
        <v>0.125</v>
      </c>
      <c r="Z28">
        <f>SQRT((ABS($A$29-$A$28)^2+(ABS($B$29-$B$28)^2)))</f>
        <v>26.063729913428443</v>
      </c>
      <c r="AA28">
        <f>SQRT((ABS($C$29-$C$28)^2+(ABS($D$29-$D$28)^2)))</f>
        <v>23.364419230779031</v>
      </c>
      <c r="AB28">
        <f>SQRT((ABS($E$29-$E$28)^2+(ABS($F$29-$F$28)^2)))</f>
        <v>24.73760431237919</v>
      </c>
      <c r="AC28">
        <f>SQRT((ABS($G$29-$G$28)^2+(ABS($H$29-$H$28)^2)))</f>
        <v>23.97348587749665</v>
      </c>
      <c r="AJ28">
        <f>1/0.125</f>
        <v>8</v>
      </c>
      <c r="AK28">
        <f>1/0.125</f>
        <v>8</v>
      </c>
      <c r="AL28">
        <f>1/0.125</f>
        <v>8</v>
      </c>
      <c r="AM28">
        <f>1/0.125</f>
        <v>8</v>
      </c>
      <c r="AO28">
        <f t="shared" si="8"/>
        <v>208.50983930742754</v>
      </c>
      <c r="AP28">
        <f t="shared" si="9"/>
        <v>186.91535384623225</v>
      </c>
      <c r="AQ28">
        <f t="shared" si="10"/>
        <v>197.90083449903352</v>
      </c>
      <c r="AR28">
        <f t="shared" si="11"/>
        <v>191.7878870199732</v>
      </c>
      <c r="AV28">
        <f>((0.075/0.125)*100)</f>
        <v>60</v>
      </c>
      <c r="AW28">
        <f>((0.075/0.125)*100)</f>
        <v>60</v>
      </c>
      <c r="AX28">
        <f>((0.07/0.125)*100)</f>
        <v>56.000000000000007</v>
      </c>
      <c r="AY28">
        <f>((0.075/0.125)*100)</f>
        <v>60</v>
      </c>
      <c r="BA28">
        <f>((0.05/0.125)*100)</f>
        <v>40</v>
      </c>
      <c r="BB28">
        <f>((0.05/0.125)*100)</f>
        <v>40</v>
      </c>
      <c r="BC28">
        <f>((0.055/0.125)*100)</f>
        <v>44</v>
      </c>
      <c r="BD28">
        <f>((0.05/0.125)*100)</f>
        <v>40</v>
      </c>
      <c r="BF28">
        <f>ABS($B$28-$D$28)</f>
        <v>1.7277370000000003</v>
      </c>
      <c r="BG28">
        <f>ABS($F$28-$H$28)</f>
        <v>3.7046089999999996</v>
      </c>
      <c r="BL28">
        <f>SQRT((ABS($A$28-$E$29)^2+(ABS($B$28-$F$29)^2)))</f>
        <v>4.7761946633948247</v>
      </c>
      <c r="BM28">
        <f>SQRT((ABS($C$28-$G$28)^2+(ABS($D$28-$H$28)^2)))</f>
        <v>1.0397399372655645</v>
      </c>
      <c r="BO28">
        <f>SQRT((ABS($A$28-$G$29)^2+(ABS($B$28-$H$29)^2)))</f>
        <v>4.8791492109204038</v>
      </c>
      <c r="BP28">
        <f>SQRT((ABS($C$28-$E$28)^2+(ABS($D$28-$F$28)^2)))</f>
        <v>2.7827116139508621</v>
      </c>
      <c r="BU28">
        <v>15</v>
      </c>
      <c r="BV28">
        <v>12</v>
      </c>
      <c r="BW28">
        <v>4</v>
      </c>
      <c r="BX28">
        <v>5</v>
      </c>
      <c r="BY28">
        <v>15</v>
      </c>
      <c r="BZ28">
        <v>11</v>
      </c>
      <c r="CA28">
        <v>7</v>
      </c>
      <c r="CB28">
        <v>7</v>
      </c>
      <c r="CC28">
        <v>14</v>
      </c>
      <c r="CD28">
        <v>4</v>
      </c>
      <c r="CE28">
        <v>7</v>
      </c>
      <c r="CF28">
        <v>14</v>
      </c>
      <c r="CG28">
        <v>15</v>
      </c>
      <c r="CH28">
        <v>5</v>
      </c>
      <c r="CI28">
        <v>7</v>
      </c>
      <c r="CJ28">
        <v>14</v>
      </c>
      <c r="CL28">
        <v>10</v>
      </c>
      <c r="CM28">
        <v>6</v>
      </c>
      <c r="CN28">
        <v>0</v>
      </c>
      <c r="CO28">
        <v>0</v>
      </c>
      <c r="CP28">
        <v>10</v>
      </c>
      <c r="CQ28">
        <v>6</v>
      </c>
      <c r="CR28">
        <v>3</v>
      </c>
      <c r="CS28">
        <v>2</v>
      </c>
      <c r="CT28">
        <v>11</v>
      </c>
      <c r="CU28">
        <v>0</v>
      </c>
      <c r="CV28">
        <v>3</v>
      </c>
      <c r="CW28">
        <v>10</v>
      </c>
      <c r="CX28">
        <v>10</v>
      </c>
      <c r="CY28">
        <v>0</v>
      </c>
      <c r="CZ28">
        <v>2</v>
      </c>
      <c r="DA28">
        <v>10</v>
      </c>
      <c r="DC28">
        <f>((12/15)*100)</f>
        <v>80</v>
      </c>
      <c r="DD28">
        <f>((4/15)*100)</f>
        <v>26.666666666666668</v>
      </c>
      <c r="DE28">
        <f>((5/15)*100)</f>
        <v>33.333333333333329</v>
      </c>
      <c r="DF28">
        <f>((11/15)*100)</f>
        <v>73.333333333333329</v>
      </c>
      <c r="DG28">
        <f>((7/15)*100)</f>
        <v>46.666666666666664</v>
      </c>
      <c r="DH28">
        <f>((7/15)*100)</f>
        <v>46.666666666666664</v>
      </c>
      <c r="DI28">
        <f>((4/14)*100)</f>
        <v>28.571428571428569</v>
      </c>
      <c r="DJ28">
        <f>((7/14)*100)</f>
        <v>50</v>
      </c>
      <c r="DK28">
        <f>((14/14)*100)</f>
        <v>100</v>
      </c>
      <c r="DL28">
        <f>((5/15)*100)</f>
        <v>33.333333333333329</v>
      </c>
      <c r="DM28">
        <f>((7/15)*100)</f>
        <v>46.666666666666664</v>
      </c>
      <c r="DN28">
        <f>((14/15)*100)</f>
        <v>93.333333333333329</v>
      </c>
      <c r="DP28">
        <f>((6/10)*100)</f>
        <v>60</v>
      </c>
      <c r="DQ28">
        <f>((0/10)*100)</f>
        <v>0</v>
      </c>
      <c r="DR28">
        <f>((0/10)*100)</f>
        <v>0</v>
      </c>
      <c r="DS28">
        <f>((6/10)*100)</f>
        <v>60</v>
      </c>
      <c r="DT28">
        <f>((3/10)*100)</f>
        <v>30</v>
      </c>
      <c r="DU28">
        <f>((2/10)*100)</f>
        <v>20</v>
      </c>
      <c r="DV28">
        <f>((0/11)*100)</f>
        <v>0</v>
      </c>
      <c r="DW28">
        <f>((3/11)*100)</f>
        <v>27.27272727272727</v>
      </c>
      <c r="DX28">
        <f>((10/11)*100)</f>
        <v>90.909090909090907</v>
      </c>
      <c r="DY28">
        <f>((0/10)*100)</f>
        <v>0</v>
      </c>
      <c r="DZ28">
        <f>((2/10)*100)</f>
        <v>20</v>
      </c>
      <c r="EA28">
        <f>((10/10)*100)</f>
        <v>100</v>
      </c>
    </row>
    <row r="29" spans="1:131" x14ac:dyDescent="0.25">
      <c r="A29">
        <v>170.47428600000001</v>
      </c>
      <c r="B29">
        <v>7.7566319999999997</v>
      </c>
      <c r="C29">
        <v>192.667754</v>
      </c>
      <c r="D29">
        <v>9.4156119999999994</v>
      </c>
      <c r="E29">
        <v>191.91994799999998</v>
      </c>
      <c r="F29">
        <v>6.3150000000000004</v>
      </c>
      <c r="G29">
        <v>192.36739999999998</v>
      </c>
      <c r="H29">
        <v>10.071020000000001</v>
      </c>
      <c r="K29">
        <f>(15/200)</f>
        <v>7.4999999999999997E-2</v>
      </c>
      <c r="L29">
        <f>(17/200)</f>
        <v>8.5000000000000006E-2</v>
      </c>
      <c r="M29">
        <f>(14/200)</f>
        <v>7.0000000000000007E-2</v>
      </c>
      <c r="N29">
        <f>(14/200)</f>
        <v>7.0000000000000007E-2</v>
      </c>
      <c r="P29">
        <f>(9/200)</f>
        <v>4.4999999999999998E-2</v>
      </c>
      <c r="Q29">
        <f>(9/200)</f>
        <v>4.4999999999999998E-2</v>
      </c>
      <c r="R29">
        <f>(11/200)</f>
        <v>5.5E-2</v>
      </c>
      <c r="S29">
        <f>(10/200)</f>
        <v>0.05</v>
      </c>
      <c r="U29">
        <f>0.075+0.045</f>
        <v>0.12</v>
      </c>
      <c r="V29">
        <f>0.085+0.045</f>
        <v>0.13</v>
      </c>
      <c r="W29">
        <f>0.07+0.055</f>
        <v>0.125</v>
      </c>
      <c r="X29">
        <f>0.07+0.05</f>
        <v>0.12000000000000001</v>
      </c>
      <c r="Z29">
        <f>SQRT((ABS($A$30-$A$29)^2+(ABS($B$30-$B$29)^2)))</f>
        <v>19.681284587941764</v>
      </c>
      <c r="AA29">
        <f>SQRT((ABS($C$30-$C$29)^2+(ABS($D$30-$D$29)^2)))</f>
        <v>25.980080585840575</v>
      </c>
      <c r="AB29">
        <f>SQRT((ABS($E$30-$E$29)^2+(ABS($F$30-$F$29)^2)))</f>
        <v>25.765071829568399</v>
      </c>
      <c r="AC29">
        <f>SQRT((ABS($G$30-$G$29)^2+(ABS($H$30-$H$29)^2)))</f>
        <v>25.941287533332726</v>
      </c>
      <c r="AJ29">
        <f>1/0.12</f>
        <v>8.3333333333333339</v>
      </c>
      <c r="AK29">
        <f>1/0.13</f>
        <v>7.6923076923076916</v>
      </c>
      <c r="AL29">
        <f>1/0.125</f>
        <v>8</v>
      </c>
      <c r="AM29">
        <f>1/0.12</f>
        <v>8.3333333333333339</v>
      </c>
      <c r="AO29">
        <f t="shared" si="8"/>
        <v>164.01070489951471</v>
      </c>
      <c r="AP29">
        <f t="shared" si="9"/>
        <v>199.8467737372352</v>
      </c>
      <c r="AQ29">
        <f t="shared" si="10"/>
        <v>206.12057463654719</v>
      </c>
      <c r="AR29">
        <f t="shared" si="11"/>
        <v>216.17739611110605</v>
      </c>
      <c r="AV29">
        <f>((0.075/0.12)*100)</f>
        <v>62.5</v>
      </c>
      <c r="AW29">
        <f>((0.085/0.13)*100)</f>
        <v>65.384615384615387</v>
      </c>
      <c r="AX29">
        <f>((0.07/0.125)*100)</f>
        <v>56.000000000000007</v>
      </c>
      <c r="AY29">
        <f>((0.07/0.12)*100)</f>
        <v>58.333333333333336</v>
      </c>
      <c r="BA29">
        <f>((0.045/0.12)*100)</f>
        <v>37.5</v>
      </c>
      <c r="BB29">
        <f>((0.045/0.13)*100)</f>
        <v>34.615384615384613</v>
      </c>
      <c r="BC29">
        <f>((0.055/0.125)*100)</f>
        <v>44</v>
      </c>
      <c r="BD29">
        <f>((0.05/0.12)*100)</f>
        <v>41.666666666666671</v>
      </c>
      <c r="BF29">
        <f>ABS($B$29-$D$29)</f>
        <v>1.6589799999999997</v>
      </c>
      <c r="BG29">
        <f>ABS($F$29-$H$29)</f>
        <v>3.7560200000000004</v>
      </c>
      <c r="BL29">
        <f>SQRT((ABS($A$29-$E$30)^2+(ABS($B$29-$F$30)^2)))</f>
        <v>4.394035384033236</v>
      </c>
      <c r="BM29">
        <f>SQRT((ABS($C$29-$G$29)^2+(ABS($D$29-$H$29)^2)))</f>
        <v>0.7209522673381491</v>
      </c>
      <c r="BO29">
        <f>SQRT((ABS($A$29-$G$30)^2+(ABS($B$29-$H$30)^2)))</f>
        <v>4.9739252589504286</v>
      </c>
      <c r="BP29">
        <f>SQRT((ABS($C$29-$E$29)^2+(ABS($D$29-$F$29)^2)))</f>
        <v>3.1895154158868761</v>
      </c>
      <c r="BU29">
        <v>15</v>
      </c>
      <c r="BV29">
        <v>11</v>
      </c>
      <c r="BW29">
        <v>5</v>
      </c>
      <c r="BX29">
        <v>4</v>
      </c>
      <c r="BY29">
        <v>17</v>
      </c>
      <c r="BZ29">
        <v>12</v>
      </c>
      <c r="CA29">
        <v>8</v>
      </c>
      <c r="CB29">
        <v>8</v>
      </c>
      <c r="CC29">
        <v>14</v>
      </c>
      <c r="CD29">
        <v>5</v>
      </c>
      <c r="CE29">
        <v>8</v>
      </c>
      <c r="CF29">
        <v>14</v>
      </c>
      <c r="CG29">
        <v>14</v>
      </c>
      <c r="CH29">
        <v>5</v>
      </c>
      <c r="CI29">
        <v>8</v>
      </c>
      <c r="CJ29">
        <v>14</v>
      </c>
      <c r="CL29">
        <v>9</v>
      </c>
      <c r="CM29">
        <v>4</v>
      </c>
      <c r="CN29">
        <v>0</v>
      </c>
      <c r="CO29">
        <v>0</v>
      </c>
      <c r="CP29">
        <v>9</v>
      </c>
      <c r="CQ29">
        <v>6</v>
      </c>
      <c r="CR29">
        <v>2</v>
      </c>
      <c r="CS29">
        <v>1</v>
      </c>
      <c r="CT29">
        <v>11</v>
      </c>
      <c r="CU29">
        <v>0</v>
      </c>
      <c r="CV29">
        <v>2</v>
      </c>
      <c r="CW29">
        <v>10</v>
      </c>
      <c r="CX29">
        <v>10</v>
      </c>
      <c r="CY29">
        <v>0</v>
      </c>
      <c r="CZ29">
        <v>1</v>
      </c>
      <c r="DA29">
        <v>10</v>
      </c>
      <c r="DC29">
        <f>((11/15)*100)</f>
        <v>73.333333333333329</v>
      </c>
      <c r="DD29">
        <f>((5/15)*100)</f>
        <v>33.333333333333329</v>
      </c>
      <c r="DE29">
        <f>((4/15)*100)</f>
        <v>26.666666666666668</v>
      </c>
      <c r="DF29">
        <f>((12/17)*100)</f>
        <v>70.588235294117652</v>
      </c>
      <c r="DG29">
        <f>((8/17)*100)</f>
        <v>47.058823529411761</v>
      </c>
      <c r="DH29">
        <f>((8/17)*100)</f>
        <v>47.058823529411761</v>
      </c>
      <c r="DI29">
        <f>((5/14)*100)</f>
        <v>35.714285714285715</v>
      </c>
      <c r="DJ29">
        <f>((8/14)*100)</f>
        <v>57.142857142857139</v>
      </c>
      <c r="DK29">
        <f>((14/14)*100)</f>
        <v>100</v>
      </c>
      <c r="DL29">
        <f>((5/14)*100)</f>
        <v>35.714285714285715</v>
      </c>
      <c r="DM29">
        <f>((8/14)*100)</f>
        <v>57.142857142857139</v>
      </c>
      <c r="DN29">
        <f>((14/14)*100)</f>
        <v>100</v>
      </c>
      <c r="DP29">
        <f>((4/9)*100)</f>
        <v>44.444444444444443</v>
      </c>
      <c r="DQ29">
        <f t="shared" ref="DQ29:DR31" si="12">((0/9)*100)</f>
        <v>0</v>
      </c>
      <c r="DR29">
        <f t="shared" si="12"/>
        <v>0</v>
      </c>
      <c r="DS29">
        <f>((6/9)*100)</f>
        <v>66.666666666666657</v>
      </c>
      <c r="DT29">
        <f>((2/9)*100)</f>
        <v>22.222222222222221</v>
      </c>
      <c r="DU29">
        <f>((1/9)*100)</f>
        <v>11.111111111111111</v>
      </c>
      <c r="DV29">
        <f>((0/11)*100)</f>
        <v>0</v>
      </c>
      <c r="DW29">
        <f>((2/11)*100)</f>
        <v>18.181818181818183</v>
      </c>
      <c r="DX29">
        <f>((10/11)*100)</f>
        <v>90.909090909090907</v>
      </c>
      <c r="DY29">
        <f>((0/10)*100)</f>
        <v>0</v>
      </c>
      <c r="DZ29">
        <f>((1/10)*100)</f>
        <v>10</v>
      </c>
      <c r="EA29">
        <f>((10/10)*100)</f>
        <v>100</v>
      </c>
    </row>
    <row r="30" spans="1:131" x14ac:dyDescent="0.25">
      <c r="A30">
        <v>150.79311300000001</v>
      </c>
      <c r="B30">
        <v>7.6903569999999997</v>
      </c>
      <c r="C30">
        <v>166.689235</v>
      </c>
      <c r="D30">
        <v>9.7004590000000004</v>
      </c>
      <c r="E30">
        <v>166.16183599999999</v>
      </c>
      <c r="F30">
        <v>6.9138260000000002</v>
      </c>
      <c r="G30">
        <v>166.432706</v>
      </c>
      <c r="H30">
        <v>10.655867000000001</v>
      </c>
      <c r="K30">
        <f>(17/200)</f>
        <v>8.5000000000000006E-2</v>
      </c>
      <c r="L30">
        <f>(14/200)</f>
        <v>7.0000000000000007E-2</v>
      </c>
      <c r="M30">
        <f>(14/200)</f>
        <v>7.0000000000000007E-2</v>
      </c>
      <c r="N30">
        <f>(14/200)</f>
        <v>7.0000000000000007E-2</v>
      </c>
      <c r="P30">
        <f>(9/200)</f>
        <v>4.4999999999999998E-2</v>
      </c>
      <c r="Q30">
        <f>(8/200)</f>
        <v>0.04</v>
      </c>
      <c r="R30">
        <f>(10/200)</f>
        <v>0.05</v>
      </c>
      <c r="S30">
        <f>(11/200)</f>
        <v>5.5E-2</v>
      </c>
      <c r="U30">
        <f>0.085+0.045</f>
        <v>0.13</v>
      </c>
      <c r="V30">
        <f>0.07+0.04</f>
        <v>0.11000000000000001</v>
      </c>
      <c r="W30">
        <f>0.07+0.05</f>
        <v>0.12000000000000001</v>
      </c>
      <c r="X30">
        <f>0.07+0.055</f>
        <v>0.125</v>
      </c>
      <c r="Z30">
        <f>SQRT((ABS($A$31-$A$30)^2+(ABS($B$31-$B$30)^2)))</f>
        <v>38.107853598373481</v>
      </c>
      <c r="AA30">
        <f>SQRT((ABS($C$31-$C$30)^2+(ABS($D$31-$D$30)^2)))</f>
        <v>30.381881302510823</v>
      </c>
      <c r="AB30">
        <f>SQRT((ABS($E$31-$E$30)^2+(ABS($F$31-$F$30)^2)))</f>
        <v>30.855630594107122</v>
      </c>
      <c r="AC30">
        <f>SQRT((ABS($G$31-$G$30)^2+(ABS($H$31-$H$30)^2)))</f>
        <v>31.468493352273164</v>
      </c>
      <c r="AJ30">
        <f>1/0.13</f>
        <v>7.6923076923076916</v>
      </c>
      <c r="AK30">
        <f>1/0.11</f>
        <v>9.0909090909090917</v>
      </c>
      <c r="AL30">
        <f>1/0.12</f>
        <v>8.3333333333333339</v>
      </c>
      <c r="AM30">
        <f>1/0.125</f>
        <v>8</v>
      </c>
      <c r="AO30">
        <f t="shared" si="8"/>
        <v>293.13733537210368</v>
      </c>
      <c r="AP30">
        <f t="shared" si="9"/>
        <v>276.19892093191652</v>
      </c>
      <c r="AQ30">
        <f t="shared" si="10"/>
        <v>257.13025495089266</v>
      </c>
      <c r="AR30">
        <f t="shared" si="11"/>
        <v>251.74794681818531</v>
      </c>
      <c r="AV30">
        <f>((0.085/0.13)*100)</f>
        <v>65.384615384615387</v>
      </c>
      <c r="AW30">
        <f>((0.07/0.11)*100)</f>
        <v>63.636363636363647</v>
      </c>
      <c r="AX30">
        <f>((0.07/0.12)*100)</f>
        <v>58.333333333333336</v>
      </c>
      <c r="AY30">
        <f>((0.07/0.125)*100)</f>
        <v>56.000000000000007</v>
      </c>
      <c r="BA30">
        <f>((0.045/0.13)*100)</f>
        <v>34.615384615384613</v>
      </c>
      <c r="BB30">
        <f>((0.04/0.11)*100)</f>
        <v>36.363636363636367</v>
      </c>
      <c r="BC30">
        <f>((0.05/0.12)*100)</f>
        <v>41.666666666666671</v>
      </c>
      <c r="BD30">
        <f>((0.055/0.125)*100)</f>
        <v>44</v>
      </c>
      <c r="BF30">
        <f>ABS($B$30-$D$30)</f>
        <v>2.0101020000000007</v>
      </c>
      <c r="BG30">
        <f>ABS($F$30-$H$30)</f>
        <v>3.7420410000000004</v>
      </c>
      <c r="BL30">
        <f>SQRT((ABS($A$30-$E$31)^2+(ABS($B$30-$F$31)^2)))</f>
        <v>15.621441141376494</v>
      </c>
      <c r="BM30">
        <f>SQRT((ABS($C$30-$G$30)^2+(ABS($D$30-$H$30)^2)))</f>
        <v>0.9892479842309515</v>
      </c>
      <c r="BO30">
        <f>SQRT((ABS($A$30-$G$31)^2+(ABS($B$30-$H$31)^2)))</f>
        <v>15.83824241931187</v>
      </c>
      <c r="BP30">
        <f>SQRT((ABS($C$30-$E$30)^2+(ABS($D$30-$F$30)^2)))</f>
        <v>2.8361017580280867</v>
      </c>
      <c r="BR30">
        <f>DEGREES(ACOS((11.9998463876536^2+18.1072604573705^2-6.87163184014721^2)/(2*11.9998463876536*18.1072604573705)))</f>
        <v>12.265009538271055</v>
      </c>
      <c r="BS30">
        <f>DEGREES(ACOS((9.08263979479556^2+20.3339136136987^2-11.9998463876536^2)/(2*9.08263979479556*20.3339136136987)))</f>
        <v>17.658966727586478</v>
      </c>
      <c r="BU30">
        <v>17</v>
      </c>
      <c r="BV30">
        <v>15</v>
      </c>
      <c r="BW30">
        <v>7</v>
      </c>
      <c r="BX30">
        <v>8</v>
      </c>
      <c r="BY30">
        <v>14</v>
      </c>
      <c r="BZ30">
        <v>11</v>
      </c>
      <c r="CA30">
        <v>6</v>
      </c>
      <c r="CB30">
        <v>5</v>
      </c>
      <c r="CC30">
        <v>14</v>
      </c>
      <c r="CD30">
        <v>5</v>
      </c>
      <c r="CE30">
        <v>6</v>
      </c>
      <c r="CF30">
        <v>13</v>
      </c>
      <c r="CG30">
        <v>14</v>
      </c>
      <c r="CH30">
        <v>5</v>
      </c>
      <c r="CI30">
        <v>6</v>
      </c>
      <c r="CJ30">
        <v>13</v>
      </c>
      <c r="CL30">
        <v>9</v>
      </c>
      <c r="CM30">
        <v>6</v>
      </c>
      <c r="CN30">
        <v>0</v>
      </c>
      <c r="CO30">
        <v>0</v>
      </c>
      <c r="CP30">
        <v>8</v>
      </c>
      <c r="CQ30">
        <v>4</v>
      </c>
      <c r="CR30">
        <v>2</v>
      </c>
      <c r="CS30">
        <v>2</v>
      </c>
      <c r="CT30">
        <v>10</v>
      </c>
      <c r="CU30">
        <v>0</v>
      </c>
      <c r="CV30">
        <v>2</v>
      </c>
      <c r="CW30">
        <v>10</v>
      </c>
      <c r="CX30">
        <v>11</v>
      </c>
      <c r="CY30">
        <v>0</v>
      </c>
      <c r="CZ30">
        <v>2</v>
      </c>
      <c r="DA30">
        <v>10</v>
      </c>
      <c r="DC30">
        <f>((15/17)*100)</f>
        <v>88.235294117647058</v>
      </c>
      <c r="DD30">
        <f>((7/17)*100)</f>
        <v>41.17647058823529</v>
      </c>
      <c r="DE30">
        <f>((8/17)*100)</f>
        <v>47.058823529411761</v>
      </c>
      <c r="DF30">
        <f>((11/14)*100)</f>
        <v>78.571428571428569</v>
      </c>
      <c r="DG30">
        <f>((6/14)*100)</f>
        <v>42.857142857142854</v>
      </c>
      <c r="DH30">
        <f>((5/14)*100)</f>
        <v>35.714285714285715</v>
      </c>
      <c r="DI30">
        <f>((5/14)*100)</f>
        <v>35.714285714285715</v>
      </c>
      <c r="DJ30">
        <f>((6/14)*100)</f>
        <v>42.857142857142854</v>
      </c>
      <c r="DK30">
        <f>((13/14)*100)</f>
        <v>92.857142857142861</v>
      </c>
      <c r="DL30">
        <f>((5/14)*100)</f>
        <v>35.714285714285715</v>
      </c>
      <c r="DM30">
        <f>((6/14)*100)</f>
        <v>42.857142857142854</v>
      </c>
      <c r="DN30">
        <f>((13/14)*100)</f>
        <v>92.857142857142861</v>
      </c>
      <c r="DP30">
        <f>((6/9)*100)</f>
        <v>66.666666666666657</v>
      </c>
      <c r="DQ30">
        <f t="shared" si="12"/>
        <v>0</v>
      </c>
      <c r="DR30">
        <f t="shared" si="12"/>
        <v>0</v>
      </c>
      <c r="DS30">
        <f>((4/8)*100)</f>
        <v>50</v>
      </c>
      <c r="DT30">
        <f>((2/8)*100)</f>
        <v>25</v>
      </c>
      <c r="DU30">
        <f>((2/8)*100)</f>
        <v>25</v>
      </c>
      <c r="DV30">
        <f>((0/10)*100)</f>
        <v>0</v>
      </c>
      <c r="DW30">
        <f>((2/10)*100)</f>
        <v>20</v>
      </c>
      <c r="DX30">
        <f>((10/10)*100)</f>
        <v>100</v>
      </c>
      <c r="DY30">
        <f>((0/11)*100)</f>
        <v>0</v>
      </c>
      <c r="DZ30">
        <f>((2/11)*100)</f>
        <v>18.181818181818183</v>
      </c>
      <c r="EA30">
        <f>((10/11)*100)</f>
        <v>90.909090909090907</v>
      </c>
    </row>
    <row r="31" spans="1:131" x14ac:dyDescent="0.25">
      <c r="A31">
        <v>112.725888</v>
      </c>
      <c r="B31">
        <v>5.9311280000000002</v>
      </c>
      <c r="C31">
        <v>136.359116</v>
      </c>
      <c r="D31">
        <v>7.9277230000000003</v>
      </c>
      <c r="E31">
        <v>135.344796</v>
      </c>
      <c r="F31">
        <v>5.3711060000000002</v>
      </c>
      <c r="G31">
        <v>135.00831600000001</v>
      </c>
      <c r="H31">
        <v>8.9903980000000008</v>
      </c>
      <c r="K31">
        <f>(13/200)</f>
        <v>6.5000000000000002E-2</v>
      </c>
      <c r="L31">
        <f>(18/200)</f>
        <v>0.09</v>
      </c>
      <c r="M31">
        <f>(16/200)</f>
        <v>0.08</v>
      </c>
      <c r="N31">
        <f>(17/200)</f>
        <v>8.5000000000000006E-2</v>
      </c>
      <c r="P31">
        <f>(9/200)</f>
        <v>4.4999999999999998E-2</v>
      </c>
      <c r="Q31">
        <f>(8/200)</f>
        <v>0.04</v>
      </c>
      <c r="R31">
        <f>(10/200)</f>
        <v>0.05</v>
      </c>
      <c r="S31">
        <f>(9/200)</f>
        <v>4.4999999999999998E-2</v>
      </c>
      <c r="U31">
        <f>0.065+0.045</f>
        <v>0.11</v>
      </c>
      <c r="V31">
        <f>0.09+0.04</f>
        <v>0.13</v>
      </c>
      <c r="W31">
        <f>0.08+0.05</f>
        <v>0.13</v>
      </c>
      <c r="X31">
        <f>0.085+0.045</f>
        <v>0.13</v>
      </c>
      <c r="Z31">
        <f>SQRT((ABS($A$32-$A$31)^2+(ABS($B$32-$B$31)^2)))</f>
        <v>24.840100840496799</v>
      </c>
      <c r="AA31">
        <f>SQRT((ABS($C$32-$C$31)^2+(ABS($D$32-$D$31)^2)))</f>
        <v>26.756711772786804</v>
      </c>
      <c r="AB31">
        <f>SQRT((ABS($E$32-$E$31)^2+(ABS($F$32-$F$31)^2)))</f>
        <v>27.867270201007294</v>
      </c>
      <c r="AC31">
        <f>SQRT((ABS($G$32-$G$31)^2+(ABS($H$32-$H$31)^2)))</f>
        <v>28.177663130707014</v>
      </c>
      <c r="AJ31">
        <f>1/0.11</f>
        <v>9.0909090909090917</v>
      </c>
      <c r="AK31">
        <f>1/0.13</f>
        <v>7.6923076923076916</v>
      </c>
      <c r="AL31">
        <f>1/0.13</f>
        <v>7.6923076923076916</v>
      </c>
      <c r="AM31">
        <f>1/0.13</f>
        <v>7.6923076923076916</v>
      </c>
      <c r="AO31">
        <f t="shared" si="8"/>
        <v>225.8190985499709</v>
      </c>
      <c r="AP31">
        <f t="shared" si="9"/>
        <v>205.82085979066773</v>
      </c>
      <c r="AQ31">
        <f t="shared" si="10"/>
        <v>214.36361693082534</v>
      </c>
      <c r="AR31">
        <f t="shared" si="11"/>
        <v>216.75125485159242</v>
      </c>
      <c r="AV31">
        <f>((0.065/0.11)*100)</f>
        <v>59.090909090909093</v>
      </c>
      <c r="AW31">
        <f>((0.09/0.13)*100)</f>
        <v>69.230769230769226</v>
      </c>
      <c r="AX31">
        <f>((0.08/0.13)*100)</f>
        <v>61.53846153846154</v>
      </c>
      <c r="AY31">
        <f>((0.085/0.13)*100)</f>
        <v>65.384615384615387</v>
      </c>
      <c r="BA31">
        <f>((0.045/0.11)*100)</f>
        <v>40.909090909090907</v>
      </c>
      <c r="BB31">
        <f>((0.04/0.13)*100)</f>
        <v>30.76923076923077</v>
      </c>
      <c r="BC31">
        <f>((0.05/0.13)*100)</f>
        <v>38.461538461538467</v>
      </c>
      <c r="BD31">
        <f>((0.045/0.13)*100)</f>
        <v>34.615384615384613</v>
      </c>
      <c r="BF31">
        <f>ABS($B$31-$D$31)</f>
        <v>1.9965950000000001</v>
      </c>
      <c r="BG31">
        <f>ABS($F$31-$H$31)</f>
        <v>3.6192920000000006</v>
      </c>
      <c r="BL31">
        <f>SQRT((ABS($A$31-$E$32)^2+(ABS($B$31-$F$32)^2)))</f>
        <v>5.3050057042801537</v>
      </c>
      <c r="BM31">
        <f>SQRT((ABS($C$31-$G$31)^2+(ABS($D$31-$H$31)^2)))</f>
        <v>1.7187026489841053</v>
      </c>
      <c r="BO31">
        <f>SQRT((ABS($A$31-$G$32)^2+(ABS($B$31-$H$32)^2)))</f>
        <v>6.6746192072480781</v>
      </c>
      <c r="BP31">
        <f>SQRT((ABS($C$31-$E$31)^2+(ABS($D$31-$F$31)^2)))</f>
        <v>2.7504791486373783</v>
      </c>
      <c r="BR31">
        <f>DEGREES(ACOS((12.5266888871028^2+16.1703995413341^2-5.03739312196388^2)/(2*12.5266888871028*16.1703995413341)))</f>
        <v>14.037840193236814</v>
      </c>
      <c r="BS31">
        <f>DEGREES(ACOS((6.87163184014721^2+18.6426701516512^2-12.5266888871028^2)/(2*6.87163184014721*18.6426701516512)))</f>
        <v>21.82278949347268</v>
      </c>
      <c r="BU31">
        <v>13</v>
      </c>
      <c r="BV31">
        <v>11</v>
      </c>
      <c r="BW31">
        <v>3</v>
      </c>
      <c r="BX31">
        <v>3</v>
      </c>
      <c r="BY31">
        <v>18</v>
      </c>
      <c r="BZ31">
        <v>15</v>
      </c>
      <c r="CA31">
        <v>8</v>
      </c>
      <c r="CB31">
        <v>9</v>
      </c>
      <c r="CC31">
        <v>16</v>
      </c>
      <c r="CD31">
        <v>7</v>
      </c>
      <c r="CE31">
        <v>8</v>
      </c>
      <c r="CF31">
        <v>16</v>
      </c>
      <c r="CG31">
        <v>17</v>
      </c>
      <c r="CH31">
        <v>8</v>
      </c>
      <c r="CI31">
        <v>9</v>
      </c>
      <c r="CJ31">
        <v>16</v>
      </c>
      <c r="CL31">
        <v>9</v>
      </c>
      <c r="CM31">
        <v>6</v>
      </c>
      <c r="CN31">
        <v>0</v>
      </c>
      <c r="CO31">
        <v>0</v>
      </c>
      <c r="CP31">
        <v>8</v>
      </c>
      <c r="CQ31">
        <v>6</v>
      </c>
      <c r="CR31">
        <v>0</v>
      </c>
      <c r="CS31">
        <v>0</v>
      </c>
      <c r="CT31">
        <v>10</v>
      </c>
      <c r="CU31">
        <v>0</v>
      </c>
      <c r="CV31">
        <v>0</v>
      </c>
      <c r="CW31">
        <v>9</v>
      </c>
      <c r="CX31">
        <v>9</v>
      </c>
      <c r="CY31">
        <v>0</v>
      </c>
      <c r="CZ31">
        <v>0</v>
      </c>
      <c r="DA31">
        <v>9</v>
      </c>
      <c r="DC31">
        <f>((11/13)*100)</f>
        <v>84.615384615384613</v>
      </c>
      <c r="DD31">
        <f>((3/13)*100)</f>
        <v>23.076923076923077</v>
      </c>
      <c r="DE31">
        <f>((3/13)*100)</f>
        <v>23.076923076923077</v>
      </c>
      <c r="DF31">
        <f>((15/18)*100)</f>
        <v>83.333333333333343</v>
      </c>
      <c r="DG31">
        <f>((8/18)*100)</f>
        <v>44.444444444444443</v>
      </c>
      <c r="DH31">
        <f>((9/18)*100)</f>
        <v>50</v>
      </c>
      <c r="DI31">
        <f>((7/16)*100)</f>
        <v>43.75</v>
      </c>
      <c r="DJ31">
        <f>((8/16)*100)</f>
        <v>50</v>
      </c>
      <c r="DK31">
        <f>((16/16)*100)</f>
        <v>100</v>
      </c>
      <c r="DL31">
        <f>((8/17)*100)</f>
        <v>47.058823529411761</v>
      </c>
      <c r="DM31">
        <f>((9/17)*100)</f>
        <v>52.941176470588239</v>
      </c>
      <c r="DN31">
        <f>((16/17)*100)</f>
        <v>94.117647058823522</v>
      </c>
      <c r="DP31">
        <f>((6/9)*100)</f>
        <v>66.666666666666657</v>
      </c>
      <c r="DQ31">
        <f t="shared" si="12"/>
        <v>0</v>
      </c>
      <c r="DR31">
        <f t="shared" si="12"/>
        <v>0</v>
      </c>
      <c r="DS31">
        <f>((6/8)*100)</f>
        <v>75</v>
      </c>
      <c r="DT31">
        <f>((0/8)*100)</f>
        <v>0</v>
      </c>
      <c r="DU31">
        <f>((0/8)*100)</f>
        <v>0</v>
      </c>
      <c r="DV31">
        <f>((0/10)*100)</f>
        <v>0</v>
      </c>
      <c r="DW31">
        <f>((0/10)*100)</f>
        <v>0</v>
      </c>
      <c r="DX31">
        <f>((9/10)*100)</f>
        <v>90</v>
      </c>
      <c r="DY31">
        <f>((0/9)*100)</f>
        <v>0</v>
      </c>
      <c r="DZ31">
        <f>((0/9)*100)</f>
        <v>0</v>
      </c>
      <c r="EA31">
        <f>((9/9)*100)</f>
        <v>100</v>
      </c>
    </row>
    <row r="32" spans="1:131" x14ac:dyDescent="0.25">
      <c r="A32">
        <v>87.885817000000003</v>
      </c>
      <c r="B32">
        <v>5.8926249999999998</v>
      </c>
      <c r="C32">
        <v>109.602654</v>
      </c>
      <c r="D32">
        <v>8.0433350000000008</v>
      </c>
      <c r="E32">
        <v>107.478386</v>
      </c>
      <c r="F32">
        <v>5.1521489999999996</v>
      </c>
      <c r="G32">
        <v>106.830742</v>
      </c>
      <c r="H32">
        <v>9.0612709999999996</v>
      </c>
      <c r="K32">
        <f>(14/200)</f>
        <v>7.0000000000000007E-2</v>
      </c>
      <c r="L32">
        <f>(16/200)</f>
        <v>0.08</v>
      </c>
      <c r="M32">
        <f>(14/200)</f>
        <v>7.0000000000000007E-2</v>
      </c>
      <c r="N32">
        <f>(15/200)</f>
        <v>7.4999999999999997E-2</v>
      </c>
      <c r="P32">
        <f>(10/200)</f>
        <v>0.05</v>
      </c>
      <c r="Q32">
        <f>(8/200)</f>
        <v>0.04</v>
      </c>
      <c r="R32">
        <f>(10/200)</f>
        <v>0.05</v>
      </c>
      <c r="S32">
        <f>(10/200)</f>
        <v>0.05</v>
      </c>
      <c r="U32">
        <f>0.07+0.05</f>
        <v>0.12000000000000001</v>
      </c>
      <c r="V32">
        <f>0.08+0.04</f>
        <v>0.12</v>
      </c>
      <c r="W32">
        <f>0.07+0.05</f>
        <v>0.12000000000000001</v>
      </c>
      <c r="X32">
        <f>0.075+0.05</f>
        <v>0.125</v>
      </c>
      <c r="Z32">
        <f>SQRT((ABS($A$33-$A$32)^2+(ABS($B$33-$B$32)^2)))</f>
        <v>21.531202241707842</v>
      </c>
      <c r="AA32">
        <f>SQRT((ABS($C$33-$C$32)^2+(ABS($D$33-$D$32)^2)))</f>
        <v>26.240826063592749</v>
      </c>
      <c r="AB32">
        <f>SQRT((ABS($E$33-$E$32)^2+(ABS($F$33-$F$32)^2)))</f>
        <v>25.527848757473414</v>
      </c>
      <c r="AC32">
        <f>SQRT((ABS($G$33-$G$32)^2+(ABS($H$33-$H$32)^2)))</f>
        <v>25.681281138065376</v>
      </c>
      <c r="AJ32">
        <f>1/0.12</f>
        <v>8.3333333333333339</v>
      </c>
      <c r="AK32">
        <f>1/0.12</f>
        <v>8.3333333333333339</v>
      </c>
      <c r="AL32">
        <f>1/0.12</f>
        <v>8.3333333333333339</v>
      </c>
      <c r="AM32">
        <f>1/0.125</f>
        <v>8</v>
      </c>
      <c r="AO32">
        <f t="shared" si="8"/>
        <v>179.42668534756532</v>
      </c>
      <c r="AP32">
        <f t="shared" si="9"/>
        <v>218.67355052993958</v>
      </c>
      <c r="AQ32">
        <f t="shared" si="10"/>
        <v>212.7320729789451</v>
      </c>
      <c r="AR32">
        <f t="shared" si="11"/>
        <v>205.45024910452301</v>
      </c>
      <c r="AV32">
        <f>((0.07/0.12)*100)</f>
        <v>58.333333333333336</v>
      </c>
      <c r="AW32">
        <f>((0.08/0.12)*100)</f>
        <v>66.666666666666671</v>
      </c>
      <c r="AX32">
        <f>((0.07/0.12)*100)</f>
        <v>58.333333333333336</v>
      </c>
      <c r="AY32">
        <f>((0.075/0.125)*100)</f>
        <v>60</v>
      </c>
      <c r="BA32">
        <f>((0.05/0.12)*100)</f>
        <v>41.666666666666671</v>
      </c>
      <c r="BB32">
        <f>((0.04/0.12)*100)</f>
        <v>33.333333333333336</v>
      </c>
      <c r="BC32">
        <f>((0.05/0.12)*100)</f>
        <v>41.666666666666671</v>
      </c>
      <c r="BD32">
        <f>((0.05/0.125)*100)</f>
        <v>40</v>
      </c>
      <c r="BF32">
        <f>ABS($B$32-$D$32)</f>
        <v>2.150710000000001</v>
      </c>
      <c r="BG32">
        <f>ABS($F$32-$H$32)</f>
        <v>3.909122</v>
      </c>
      <c r="BL32">
        <f>SQRT((ABS($A$32-$E$33)^2+(ABS($B$32-$F$33)^2)))</f>
        <v>5.9955969389252672</v>
      </c>
      <c r="BM32">
        <f>SQRT((ABS($C$32-$G$32)^2+(ABS($D$32-$H$32)^2)))</f>
        <v>2.95291209416061</v>
      </c>
      <c r="BO32">
        <f>SQRT((ABS($A$32-$G$33)^2+(ABS($B$32-$H$33)^2)))</f>
        <v>7.4333495449366485</v>
      </c>
      <c r="BP32">
        <f>SQRT((ABS($C$32-$E$32)^2+(ABS($D$32-$F$32)^2)))</f>
        <v>3.5876832388632098</v>
      </c>
      <c r="BR32">
        <f>DEGREES(ACOS((22.946963061801^2+23.0679836945825^2-3.6483163207148^2)/(2*22.946963061801*23.0679836945825)))</f>
        <v>9.0900062718239365</v>
      </c>
      <c r="BS32">
        <f>DEGREES(ACOS((5.03739312196388^2+26.880685901303^2-22.946963061801^2)/(2*5.03739312196388*26.880685901303)))</f>
        <v>35.16819345306876</v>
      </c>
      <c r="BU32">
        <v>14</v>
      </c>
      <c r="BV32">
        <v>10</v>
      </c>
      <c r="BW32">
        <v>3</v>
      </c>
      <c r="BX32">
        <v>5</v>
      </c>
      <c r="BY32">
        <v>16</v>
      </c>
      <c r="BZ32">
        <v>11</v>
      </c>
      <c r="CA32">
        <v>6</v>
      </c>
      <c r="CB32">
        <v>6</v>
      </c>
      <c r="CC32">
        <v>14</v>
      </c>
      <c r="CD32">
        <v>4</v>
      </c>
      <c r="CE32">
        <v>6</v>
      </c>
      <c r="CF32">
        <v>13</v>
      </c>
      <c r="CG32">
        <v>15</v>
      </c>
      <c r="CH32">
        <v>5</v>
      </c>
      <c r="CI32">
        <v>6</v>
      </c>
      <c r="CJ32">
        <v>13</v>
      </c>
      <c r="CL32">
        <v>10</v>
      </c>
      <c r="CM32">
        <v>5</v>
      </c>
      <c r="CN32">
        <v>0</v>
      </c>
      <c r="CO32">
        <v>0</v>
      </c>
      <c r="CP32">
        <v>8</v>
      </c>
      <c r="CQ32">
        <v>6</v>
      </c>
      <c r="CR32">
        <v>0</v>
      </c>
      <c r="CS32">
        <v>0</v>
      </c>
      <c r="CT32">
        <v>10</v>
      </c>
      <c r="CU32">
        <v>0</v>
      </c>
      <c r="CV32">
        <v>0</v>
      </c>
      <c r="CW32">
        <v>9</v>
      </c>
      <c r="CX32">
        <v>10</v>
      </c>
      <c r="CY32">
        <v>0</v>
      </c>
      <c r="CZ32">
        <v>0</v>
      </c>
      <c r="DA32">
        <v>9</v>
      </c>
      <c r="DC32">
        <f>((10/14)*100)</f>
        <v>71.428571428571431</v>
      </c>
      <c r="DD32">
        <f>((3/14)*100)</f>
        <v>21.428571428571427</v>
      </c>
      <c r="DE32">
        <f>((5/14)*100)</f>
        <v>35.714285714285715</v>
      </c>
      <c r="DF32">
        <f>((11/16)*100)</f>
        <v>68.75</v>
      </c>
      <c r="DG32">
        <f>((6/16)*100)</f>
        <v>37.5</v>
      </c>
      <c r="DH32">
        <f>((6/16)*100)</f>
        <v>37.5</v>
      </c>
      <c r="DI32">
        <f>((4/14)*100)</f>
        <v>28.571428571428569</v>
      </c>
      <c r="DJ32">
        <f>((6/14)*100)</f>
        <v>42.857142857142854</v>
      </c>
      <c r="DK32">
        <f>((13/14)*100)</f>
        <v>92.857142857142861</v>
      </c>
      <c r="DL32">
        <f>((5/15)*100)</f>
        <v>33.333333333333329</v>
      </c>
      <c r="DM32">
        <f>((6/15)*100)</f>
        <v>40</v>
      </c>
      <c r="DN32">
        <f>((13/15)*100)</f>
        <v>86.666666666666671</v>
      </c>
      <c r="DP32">
        <f>((5/10)*100)</f>
        <v>50</v>
      </c>
      <c r="DQ32">
        <f>((0/10)*100)</f>
        <v>0</v>
      </c>
      <c r="DR32">
        <f>((0/10)*100)</f>
        <v>0</v>
      </c>
      <c r="DS32">
        <f>((6/8)*100)</f>
        <v>75</v>
      </c>
      <c r="DT32">
        <f>((0/8)*100)</f>
        <v>0</v>
      </c>
      <c r="DU32">
        <f>((0/8)*100)</f>
        <v>0</v>
      </c>
      <c r="DV32">
        <f>((0/10)*100)</f>
        <v>0</v>
      </c>
      <c r="DW32">
        <f>((0/10)*100)</f>
        <v>0</v>
      </c>
      <c r="DX32">
        <f>((9/10)*100)</f>
        <v>90</v>
      </c>
      <c r="DY32">
        <f>((0/10)*100)</f>
        <v>0</v>
      </c>
      <c r="DZ32">
        <f>((0/10)*100)</f>
        <v>0</v>
      </c>
      <c r="EA32">
        <f>((9/10)*100)</f>
        <v>90</v>
      </c>
    </row>
    <row r="33" spans="1:131" x14ac:dyDescent="0.25">
      <c r="A33">
        <v>66.360684000000006</v>
      </c>
      <c r="B33">
        <v>6.4038190000000004</v>
      </c>
      <c r="C33">
        <v>83.361831000000009</v>
      </c>
      <c r="D33">
        <v>8.0306549999999994</v>
      </c>
      <c r="E33">
        <v>81.950772000000001</v>
      </c>
      <c r="F33">
        <v>5.0426700000000002</v>
      </c>
      <c r="G33">
        <v>81.149474000000012</v>
      </c>
      <c r="H33">
        <v>9.0352940000000004</v>
      </c>
      <c r="K33">
        <f>(12/200)</f>
        <v>0.06</v>
      </c>
      <c r="L33">
        <f>(16/200)</f>
        <v>0.08</v>
      </c>
      <c r="M33">
        <f>(13/200)</f>
        <v>6.5000000000000002E-2</v>
      </c>
      <c r="N33">
        <f>(14/200)</f>
        <v>7.0000000000000007E-2</v>
      </c>
      <c r="P33">
        <f>(11/200)</f>
        <v>5.5E-2</v>
      </c>
      <c r="Q33">
        <f>(9/200)</f>
        <v>4.4999999999999998E-2</v>
      </c>
      <c r="R33">
        <f>(12/200)</f>
        <v>0.06</v>
      </c>
      <c r="S33">
        <f>(10/200)</f>
        <v>0.05</v>
      </c>
      <c r="U33">
        <f>0.06+0.055</f>
        <v>0.11499999999999999</v>
      </c>
      <c r="V33">
        <f>0.08+0.045</f>
        <v>0.125</v>
      </c>
      <c r="W33">
        <f>0.065+0.06</f>
        <v>0.125</v>
      </c>
      <c r="X33">
        <f>0.07+0.05</f>
        <v>0.12000000000000001</v>
      </c>
      <c r="Z33">
        <f>SQRT((ABS($A$34-$A$33)^2+(ABS($B$34-$B$33)^2)))</f>
        <v>22.199182565206538</v>
      </c>
      <c r="AA33">
        <f>SQRT((ABS($C$34-$C$33)^2+(ABS($D$34-$D$33)^2)))</f>
        <v>21.666718757035504</v>
      </c>
      <c r="AB33">
        <f>SQRT((ABS($E$34-$E$33)^2+(ABS($F$34-$F$33)^2)))</f>
        <v>21.928880033751739</v>
      </c>
      <c r="AC33">
        <f>SQRT((ABS($G$34-$G$33)^2+(ABS($H$34-$H$33)^2)))</f>
        <v>21.399707935248209</v>
      </c>
      <c r="AJ33">
        <f>1/0.115</f>
        <v>8.695652173913043</v>
      </c>
      <c r="AK33">
        <f>1/0.125</f>
        <v>8</v>
      </c>
      <c r="AL33">
        <f>1/0.125</f>
        <v>8</v>
      </c>
      <c r="AM33">
        <f>1/0.12</f>
        <v>8.3333333333333339</v>
      </c>
      <c r="AO33">
        <f t="shared" si="8"/>
        <v>193.03637013223079</v>
      </c>
      <c r="AP33">
        <f t="shared" si="9"/>
        <v>173.33375005628403</v>
      </c>
      <c r="AQ33">
        <f t="shared" si="10"/>
        <v>175.43104027001391</v>
      </c>
      <c r="AR33">
        <f t="shared" si="11"/>
        <v>178.33089946040172</v>
      </c>
      <c r="AV33">
        <f>((0.06/0.115)*100)</f>
        <v>52.173913043478258</v>
      </c>
      <c r="AW33">
        <f>((0.08/0.125)*100)</f>
        <v>64</v>
      </c>
      <c r="AX33">
        <f>((0.065/0.125)*100)</f>
        <v>52</v>
      </c>
      <c r="AY33">
        <f>((0.07/0.12)*100)</f>
        <v>58.333333333333336</v>
      </c>
      <c r="BA33">
        <f>((0.055/0.115)*100)</f>
        <v>47.826086956521735</v>
      </c>
      <c r="BB33">
        <f>((0.045/0.125)*100)</f>
        <v>36</v>
      </c>
      <c r="BC33">
        <f>((0.06/0.125)*100)</f>
        <v>48</v>
      </c>
      <c r="BD33">
        <f>((0.05/0.12)*100)</f>
        <v>41.666666666666671</v>
      </c>
      <c r="BF33">
        <f>ABS($B$33-$D$33)</f>
        <v>1.6268359999999991</v>
      </c>
      <c r="BG33">
        <f>ABS($F$33-$H$33)</f>
        <v>3.9926240000000002</v>
      </c>
      <c r="BL33">
        <f>SQRT((ABS($A$33-$E$34)^2+(ABS($B$33-$F$34)^2)))</f>
        <v>6.3493752193891488</v>
      </c>
      <c r="BM33">
        <f>SQRT((ABS($C$33-$G$33)^2+(ABS($D$33-$H$33)^2)))</f>
        <v>2.4297783882012758</v>
      </c>
      <c r="BO33">
        <f>SQRT((ABS($A$33-$G$34)^2+(ABS($B$33-$H$34)^2)))</f>
        <v>7.4842155176771854</v>
      </c>
      <c r="BP33">
        <f>SQRT((ABS($C$33-$E$33)^2+(ABS($D$33-$F$33)^2)))</f>
        <v>3.304412483590089</v>
      </c>
      <c r="BR33">
        <f>DEGREES(ACOS((28.8402572089425^2+28.7362667487114^2-2.98075119078161^2)/(2*28.8402572089425*28.7362667487114)))</f>
        <v>5.931480616652939</v>
      </c>
      <c r="BS33">
        <f>DEGREES(ACOS((24.0088026559262^2+24.0530307413063^2-4.30057339244757^2)/(2*24.0088026559262*24.0530307413063)))</f>
        <v>10.266846386442312</v>
      </c>
      <c r="BU33">
        <v>12</v>
      </c>
      <c r="BV33">
        <v>8</v>
      </c>
      <c r="BW33">
        <v>3</v>
      </c>
      <c r="BX33">
        <v>4</v>
      </c>
      <c r="BY33">
        <v>16</v>
      </c>
      <c r="BZ33">
        <v>10</v>
      </c>
      <c r="CA33">
        <v>5</v>
      </c>
      <c r="CB33">
        <v>6</v>
      </c>
      <c r="CC33">
        <v>13</v>
      </c>
      <c r="CD33">
        <v>3</v>
      </c>
      <c r="CE33">
        <v>5</v>
      </c>
      <c r="CF33">
        <v>13</v>
      </c>
      <c r="CG33">
        <v>14</v>
      </c>
      <c r="CH33">
        <v>4</v>
      </c>
      <c r="CI33">
        <v>5</v>
      </c>
      <c r="CJ33">
        <v>13</v>
      </c>
      <c r="CL33">
        <v>11</v>
      </c>
      <c r="CM33">
        <v>5</v>
      </c>
      <c r="CN33">
        <v>1</v>
      </c>
      <c r="CO33">
        <v>1</v>
      </c>
      <c r="CP33">
        <v>9</v>
      </c>
      <c r="CQ33">
        <v>5</v>
      </c>
      <c r="CR33">
        <v>1</v>
      </c>
      <c r="CS33">
        <v>0</v>
      </c>
      <c r="CT33">
        <v>12</v>
      </c>
      <c r="CU33">
        <v>1</v>
      </c>
      <c r="CV33">
        <v>1</v>
      </c>
      <c r="CW33">
        <v>10</v>
      </c>
      <c r="CX33">
        <v>10</v>
      </c>
      <c r="CY33">
        <v>1</v>
      </c>
      <c r="CZ33">
        <v>0</v>
      </c>
      <c r="DA33">
        <v>10</v>
      </c>
      <c r="DC33">
        <f>((8/12)*100)</f>
        <v>66.666666666666657</v>
      </c>
      <c r="DD33">
        <f>((3/12)*100)</f>
        <v>25</v>
      </c>
      <c r="DE33">
        <f>((4/12)*100)</f>
        <v>33.333333333333329</v>
      </c>
      <c r="DF33">
        <f>((10/16)*100)</f>
        <v>62.5</v>
      </c>
      <c r="DG33">
        <f>((5/16)*100)</f>
        <v>31.25</v>
      </c>
      <c r="DH33">
        <f>((6/16)*100)</f>
        <v>37.5</v>
      </c>
      <c r="DI33">
        <f>((3/13)*100)</f>
        <v>23.076923076923077</v>
      </c>
      <c r="DJ33">
        <f>((5/13)*100)</f>
        <v>38.461538461538467</v>
      </c>
      <c r="DK33">
        <f>((13/13)*100)</f>
        <v>100</v>
      </c>
      <c r="DL33">
        <f>((4/14)*100)</f>
        <v>28.571428571428569</v>
      </c>
      <c r="DM33">
        <f>((5/14)*100)</f>
        <v>35.714285714285715</v>
      </c>
      <c r="DN33">
        <f>((13/14)*100)</f>
        <v>92.857142857142861</v>
      </c>
      <c r="DP33">
        <f>((5/11)*100)</f>
        <v>45.454545454545453</v>
      </c>
      <c r="DQ33">
        <f>((1/11)*100)</f>
        <v>9.0909090909090917</v>
      </c>
      <c r="DR33">
        <f>((1/11)*100)</f>
        <v>9.0909090909090917</v>
      </c>
      <c r="DS33">
        <f>((5/9)*100)</f>
        <v>55.555555555555557</v>
      </c>
      <c r="DT33">
        <f>((1/9)*100)</f>
        <v>11.111111111111111</v>
      </c>
      <c r="DU33">
        <f>((0/9)*100)</f>
        <v>0</v>
      </c>
      <c r="DV33">
        <f>((1/12)*100)</f>
        <v>8.3333333333333321</v>
      </c>
      <c r="DW33">
        <f>((1/12)*100)</f>
        <v>8.3333333333333321</v>
      </c>
      <c r="DX33">
        <f>((10/12)*100)</f>
        <v>83.333333333333343</v>
      </c>
      <c r="DY33">
        <f>((1/10)*100)</f>
        <v>10</v>
      </c>
      <c r="DZ33">
        <f>((0/10)*100)</f>
        <v>0</v>
      </c>
      <c r="EA33">
        <f>((10/10)*100)</f>
        <v>100</v>
      </c>
    </row>
    <row r="34" spans="1:131" x14ac:dyDescent="0.25">
      <c r="A34">
        <v>44.186577000000007</v>
      </c>
      <c r="B34">
        <v>7.4586579999999998</v>
      </c>
      <c r="C34">
        <v>61.703438000000006</v>
      </c>
      <c r="D34">
        <v>8.6312499999999996</v>
      </c>
      <c r="E34">
        <v>60.036392000000006</v>
      </c>
      <c r="F34">
        <v>5.8399960000000002</v>
      </c>
      <c r="G34">
        <v>59.769272000000008</v>
      </c>
      <c r="H34">
        <v>9.9487830000000006</v>
      </c>
      <c r="K34">
        <f>(12/200)</f>
        <v>0.06</v>
      </c>
      <c r="L34">
        <f>(14/200)</f>
        <v>7.0000000000000007E-2</v>
      </c>
      <c r="M34">
        <f>(13/200)</f>
        <v>6.5000000000000002E-2</v>
      </c>
      <c r="N34">
        <f>(13/200)</f>
        <v>6.5000000000000002E-2</v>
      </c>
      <c r="P34">
        <f>(12/200)</f>
        <v>0.06</v>
      </c>
      <c r="Q34">
        <f>(9/200)</f>
        <v>4.4999999999999998E-2</v>
      </c>
      <c r="R34">
        <f>(12/200)</f>
        <v>0.06</v>
      </c>
      <c r="S34">
        <f>(13/200)</f>
        <v>6.5000000000000002E-2</v>
      </c>
      <c r="U34">
        <f>0.06+0.06</f>
        <v>0.12</v>
      </c>
      <c r="V34">
        <f>0.07+0.045</f>
        <v>0.115</v>
      </c>
      <c r="W34">
        <f>0.065+0.06</f>
        <v>0.125</v>
      </c>
      <c r="X34">
        <f>0.065+0.065</f>
        <v>0.13</v>
      </c>
      <c r="Z34">
        <f>SQRT((ABS($A$35-$A$34)^2+(ABS($B$35-$B$34)^2)))</f>
        <v>19.148987210166624</v>
      </c>
      <c r="AA34">
        <f>SQRT((ABS($C$35-$C$34)^2+(ABS($D$35-$D$34)^2)))</f>
        <v>22.943348242804493</v>
      </c>
      <c r="AB34">
        <f>SQRT((ABS($E$35-$E$34)^2+(ABS($F$35-$F$34)^2)))</f>
        <v>22.331540438116889</v>
      </c>
      <c r="AC34">
        <f>SQRT((ABS($G$35-$G$34)^2+(ABS($H$35-$H$34)^2)))</f>
        <v>22.756244378374429</v>
      </c>
      <c r="AJ34">
        <f>1/0.12</f>
        <v>8.3333333333333339</v>
      </c>
      <c r="AK34">
        <f>1/0.115</f>
        <v>8.695652173913043</v>
      </c>
      <c r="AL34">
        <f>1/0.125</f>
        <v>8</v>
      </c>
      <c r="AM34">
        <f>1/0.13</f>
        <v>7.6923076923076916</v>
      </c>
      <c r="AO34">
        <f t="shared" si="8"/>
        <v>159.57489341805521</v>
      </c>
      <c r="AP34">
        <f t="shared" si="9"/>
        <v>199.5073760243869</v>
      </c>
      <c r="AQ34">
        <f t="shared" si="10"/>
        <v>178.65232350493511</v>
      </c>
      <c r="AR34">
        <f t="shared" si="11"/>
        <v>175.0480336798033</v>
      </c>
      <c r="AV34">
        <f>((0.06/0.12)*100)</f>
        <v>50</v>
      </c>
      <c r="AW34">
        <f>((0.07/0.115)*100)</f>
        <v>60.869565217391312</v>
      </c>
      <c r="AX34">
        <f>((0.065/0.125)*100)</f>
        <v>52</v>
      </c>
      <c r="AY34">
        <f>((0.065/0.13)*100)</f>
        <v>50</v>
      </c>
      <c r="BA34">
        <f>((0.06/0.12)*100)</f>
        <v>50</v>
      </c>
      <c r="BB34">
        <f>((0.045/0.115)*100)</f>
        <v>39.130434782608688</v>
      </c>
      <c r="BC34">
        <f>((0.06/0.125)*100)</f>
        <v>48</v>
      </c>
      <c r="BD34">
        <f>((0.065/0.13)*100)</f>
        <v>50</v>
      </c>
      <c r="BF34">
        <f>ABS($B$34-$D$34)</f>
        <v>1.1725919999999999</v>
      </c>
      <c r="BG34">
        <f>ABS($F$34-$H$34)</f>
        <v>4.1087870000000004</v>
      </c>
      <c r="BL34">
        <f>SQRT((ABS($A$34-$E$35)^2+(ABS($B$34-$F$35)^2)))</f>
        <v>6.5212070643997313</v>
      </c>
      <c r="BM34">
        <f>SQRT((ABS($C$34-$G$34)^2+(ABS($D$34-$H$34)^2)))</f>
        <v>2.3402759071624426</v>
      </c>
      <c r="BO34">
        <f>SQRT((ABS($A$34-$G$35)^2+(ABS($B$34-$H$35)^2)))</f>
        <v>7.9317737585528718</v>
      </c>
      <c r="BP34">
        <f>SQRT((ABS($C$34-$E$34)^2+(ABS($D$34-$F$34)^2)))</f>
        <v>3.2511753657149893</v>
      </c>
      <c r="BR34">
        <f>DEGREES(ACOS((4.30057339244757^2+23.2937538015899^2-23.2441353894715^2)/(2*4.30057339244757*23.2937538015899)))</f>
        <v>84.039830772887342</v>
      </c>
      <c r="BS34">
        <f>DEGREES(ACOS((23.2441353894715^2+23.3764609930268^2-3.96734076490752^2)/(2*23.2441353894715*23.3764609930268)))</f>
        <v>9.7579669632893058</v>
      </c>
      <c r="BU34">
        <v>12</v>
      </c>
      <c r="BV34">
        <v>6</v>
      </c>
      <c r="BW34">
        <v>4</v>
      </c>
      <c r="BX34">
        <v>6</v>
      </c>
      <c r="BY34">
        <v>14</v>
      </c>
      <c r="BZ34">
        <v>8</v>
      </c>
      <c r="CA34">
        <v>3</v>
      </c>
      <c r="CB34">
        <v>1</v>
      </c>
      <c r="CC34">
        <v>13</v>
      </c>
      <c r="CD34">
        <v>4</v>
      </c>
      <c r="CE34">
        <v>3</v>
      </c>
      <c r="CF34">
        <v>11</v>
      </c>
      <c r="CG34">
        <v>13</v>
      </c>
      <c r="CH34">
        <v>6</v>
      </c>
      <c r="CI34">
        <v>1</v>
      </c>
      <c r="CJ34">
        <v>11</v>
      </c>
      <c r="CL34">
        <v>12</v>
      </c>
      <c r="CM34">
        <v>6</v>
      </c>
      <c r="CN34">
        <v>3</v>
      </c>
      <c r="CO34">
        <v>5</v>
      </c>
      <c r="CP34">
        <v>9</v>
      </c>
      <c r="CQ34">
        <v>5</v>
      </c>
      <c r="CR34">
        <v>1</v>
      </c>
      <c r="CS34">
        <v>0</v>
      </c>
      <c r="CT34">
        <v>12</v>
      </c>
      <c r="CU34">
        <v>3</v>
      </c>
      <c r="CV34">
        <v>1</v>
      </c>
      <c r="CW34">
        <v>11</v>
      </c>
      <c r="CX34">
        <v>13</v>
      </c>
      <c r="CY34">
        <v>5</v>
      </c>
      <c r="CZ34">
        <v>0</v>
      </c>
      <c r="DA34">
        <v>11</v>
      </c>
      <c r="DC34">
        <f>((6/12)*100)</f>
        <v>50</v>
      </c>
      <c r="DD34">
        <f>((4/12)*100)</f>
        <v>33.333333333333329</v>
      </c>
      <c r="DE34">
        <f>((6/12)*100)</f>
        <v>50</v>
      </c>
      <c r="DF34">
        <f>((8/14)*100)</f>
        <v>57.142857142857139</v>
      </c>
      <c r="DG34">
        <f>((3/14)*100)</f>
        <v>21.428571428571427</v>
      </c>
      <c r="DH34">
        <f>((1/14)*100)</f>
        <v>7.1428571428571423</v>
      </c>
      <c r="DI34">
        <f>((4/13)*100)</f>
        <v>30.76923076923077</v>
      </c>
      <c r="DJ34">
        <f>((3/13)*100)</f>
        <v>23.076923076923077</v>
      </c>
      <c r="DK34">
        <f>((11/13)*100)</f>
        <v>84.615384615384613</v>
      </c>
      <c r="DL34">
        <f>((6/13)*100)</f>
        <v>46.153846153846153</v>
      </c>
      <c r="DM34">
        <f>((1/13)*100)</f>
        <v>7.6923076923076925</v>
      </c>
      <c r="DN34">
        <f>((11/13)*100)</f>
        <v>84.615384615384613</v>
      </c>
      <c r="DP34">
        <f>((6/12)*100)</f>
        <v>50</v>
      </c>
      <c r="DQ34">
        <f>((3/12)*100)</f>
        <v>25</v>
      </c>
      <c r="DR34">
        <f>((5/12)*100)</f>
        <v>41.666666666666671</v>
      </c>
      <c r="DS34">
        <f>((5/9)*100)</f>
        <v>55.555555555555557</v>
      </c>
      <c r="DT34">
        <f>((1/9)*100)</f>
        <v>11.111111111111111</v>
      </c>
      <c r="DU34">
        <f>((0/9)*100)</f>
        <v>0</v>
      </c>
      <c r="DV34">
        <f>((3/12)*100)</f>
        <v>25</v>
      </c>
      <c r="DW34">
        <f>((1/12)*100)</f>
        <v>8.3333333333333321</v>
      </c>
      <c r="DX34">
        <f>((11/12)*100)</f>
        <v>91.666666666666657</v>
      </c>
      <c r="DY34">
        <f>((5/13)*100)</f>
        <v>38.461538461538467</v>
      </c>
      <c r="DZ34">
        <f>((0/13)*100)</f>
        <v>0</v>
      </c>
      <c r="EA34">
        <f>((11/13)*100)</f>
        <v>84.615384615384613</v>
      </c>
    </row>
    <row r="35" spans="1:131" x14ac:dyDescent="0.25">
      <c r="A35">
        <v>25.04188700000001</v>
      </c>
      <c r="B35">
        <v>7.8643130000000001</v>
      </c>
      <c r="C35">
        <v>38.783848000000006</v>
      </c>
      <c r="D35">
        <v>9.6751000000000005</v>
      </c>
      <c r="E35">
        <v>37.71870100000001</v>
      </c>
      <c r="F35">
        <v>6.6263589999999999</v>
      </c>
      <c r="G35">
        <v>37.032225000000011</v>
      </c>
      <c r="H35">
        <v>10.883316000000001</v>
      </c>
      <c r="L35">
        <f>(17/200)</f>
        <v>8.5000000000000006E-2</v>
      </c>
      <c r="P35">
        <f>(17/200)</f>
        <v>8.5000000000000006E-2</v>
      </c>
      <c r="Q35">
        <f>(12/200)</f>
        <v>0.06</v>
      </c>
      <c r="R35">
        <f>(15/200)</f>
        <v>7.4999999999999997E-2</v>
      </c>
      <c r="S35">
        <f>(18/200)</f>
        <v>0.09</v>
      </c>
      <c r="V35">
        <f>0.085+0.06</f>
        <v>0.14500000000000002</v>
      </c>
      <c r="AA35">
        <f>SQRT((ABS($C$36-$C$35)^2+(ABS($D$36-$D$35)^2)))</f>
        <v>19.115900762435967</v>
      </c>
      <c r="AK35">
        <f>1/0.145</f>
        <v>6.8965517241379315</v>
      </c>
      <c r="AP35">
        <f t="shared" si="9"/>
        <v>131.83379836162734</v>
      </c>
      <c r="AW35">
        <f>((0.085/0.145)*100)</f>
        <v>58.62068965517242</v>
      </c>
      <c r="BB35">
        <f>((0.06/0.145)*100)</f>
        <v>41.379310344827587</v>
      </c>
      <c r="BF35">
        <f>ABS($B$35-$D$35)</f>
        <v>1.8107870000000004</v>
      </c>
      <c r="BG35">
        <f>ABS($F$35-$H$35)</f>
        <v>4.2569570000000008</v>
      </c>
      <c r="BI35">
        <v>2.3153140000000008</v>
      </c>
      <c r="BJ35">
        <v>3.5528925000000005</v>
      </c>
      <c r="BM35">
        <f>SQRT((ABS($C$35-$G$35)^2+(ABS($D$35-$H$35)^2)))</f>
        <v>2.1279024970108433</v>
      </c>
      <c r="BP35">
        <f>SQRT((ABS($C$35-$E$35)^2+(ABS($D$35-$F$35)^2)))</f>
        <v>3.2294519375104493</v>
      </c>
      <c r="BR35">
        <f>DEGREES(ACOS((21.4964897980071^2+19.2255512382956^2-4.5985424640437^2)/(2*21.4964897980071*19.2255512382956)))</f>
        <v>11.288040417454388</v>
      </c>
      <c r="BS35">
        <f>DEGREES(ACOS((18.1193977929799^2+19.8939481322421^2-4.81529149461639^2)/(2*18.1193977929799*19.8939481322421)))</f>
        <v>13.540308752382163</v>
      </c>
      <c r="BY35">
        <v>17</v>
      </c>
      <c r="BZ35">
        <v>6</v>
      </c>
      <c r="CA35">
        <v>4</v>
      </c>
      <c r="CB35">
        <v>0</v>
      </c>
      <c r="CL35">
        <v>17</v>
      </c>
      <c r="CM35">
        <v>6</v>
      </c>
      <c r="CN35">
        <v>7</v>
      </c>
      <c r="CO35">
        <v>12</v>
      </c>
      <c r="CP35">
        <v>12</v>
      </c>
      <c r="CQ35">
        <v>6</v>
      </c>
      <c r="CR35">
        <v>2</v>
      </c>
      <c r="CS35">
        <v>0</v>
      </c>
      <c r="CT35">
        <v>15</v>
      </c>
      <c r="CU35">
        <v>7</v>
      </c>
      <c r="CV35">
        <v>2</v>
      </c>
      <c r="CW35">
        <v>13</v>
      </c>
      <c r="CX35">
        <v>18</v>
      </c>
      <c r="CY35">
        <v>12</v>
      </c>
      <c r="CZ35">
        <v>1</v>
      </c>
      <c r="DA35">
        <v>13</v>
      </c>
      <c r="DF35">
        <f>((6/17)*100)</f>
        <v>35.294117647058826</v>
      </c>
      <c r="DG35">
        <f>((4/17)*100)</f>
        <v>23.52941176470588</v>
      </c>
      <c r="DH35">
        <f>((0/17)*100)</f>
        <v>0</v>
      </c>
      <c r="DP35">
        <f>((6/17)*100)</f>
        <v>35.294117647058826</v>
      </c>
      <c r="DQ35">
        <f>((7/17)*100)</f>
        <v>41.17647058823529</v>
      </c>
      <c r="DR35">
        <f>((12/17)*100)</f>
        <v>70.588235294117652</v>
      </c>
      <c r="DS35">
        <f>((6/12)*100)</f>
        <v>50</v>
      </c>
      <c r="DT35">
        <f>((2/12)*100)</f>
        <v>16.666666666666664</v>
      </c>
      <c r="DU35">
        <f>((0/12)*100)</f>
        <v>0</v>
      </c>
      <c r="DV35">
        <f>((7/15)*100)</f>
        <v>46.666666666666664</v>
      </c>
      <c r="DW35">
        <f>((2/15)*100)</f>
        <v>13.333333333333334</v>
      </c>
      <c r="DX35">
        <f>((13/15)*100)</f>
        <v>86.666666666666671</v>
      </c>
      <c r="DY35">
        <f>((12/18)*100)</f>
        <v>66.666666666666657</v>
      </c>
      <c r="DZ35">
        <f>((1/18)*100)</f>
        <v>5.5555555555555554</v>
      </c>
      <c r="EA35">
        <f>((13/18)*100)</f>
        <v>72.222222222222214</v>
      </c>
    </row>
    <row r="36" spans="1:131" x14ac:dyDescent="0.25">
      <c r="C36">
        <v>19.668168000000009</v>
      </c>
      <c r="D36">
        <v>9.5832300000000004</v>
      </c>
      <c r="BR36">
        <f>DEGREES(ACOS((4.81529149461639^2+18.4960657394652^2-16.5895877191333^2)/(2*4.81529149461639*18.4960657394652)))</f>
        <v>59.62299590504665</v>
      </c>
      <c r="BS36">
        <f>DEGREES(ACOS((16.5895877191333^2+19.5573019916201^2-5.27486948620059^2)/(2*16.5895877191333*19.5573019916201)))</f>
        <v>13.905507466949976</v>
      </c>
    </row>
    <row r="37" spans="1:131" x14ac:dyDescent="0.25">
      <c r="A37" t="s">
        <v>22</v>
      </c>
      <c r="B37" t="s">
        <v>22</v>
      </c>
      <c r="C37" t="s">
        <v>22</v>
      </c>
      <c r="D37" t="s">
        <v>22</v>
      </c>
      <c r="E37" t="s">
        <v>22</v>
      </c>
      <c r="F37" t="s">
        <v>22</v>
      </c>
      <c r="G37" t="s">
        <v>22</v>
      </c>
      <c r="H37" t="s">
        <v>22</v>
      </c>
      <c r="BR37" t="e">
        <f>DEGREES(ACOS((5.27486948620059^2+0^2-5.27486948620059^2)/(2*5.27486948620059*0)))</f>
        <v>#DIV/0!</v>
      </c>
      <c r="BS37" t="e">
        <f>DEGREES(ACOS((5.27486948620059^2+0^2-5.27486948620059^2)/(2*5.27486948620059*0)))</f>
        <v>#DIV/0!</v>
      </c>
    </row>
    <row r="38" spans="1:131" x14ac:dyDescent="0.25">
      <c r="A38">
        <v>49.029282000000009</v>
      </c>
      <c r="B38">
        <v>9.4829749999999997</v>
      </c>
      <c r="C38">
        <v>59.000458000000009</v>
      </c>
      <c r="D38">
        <v>7.0145150000000003</v>
      </c>
      <c r="E38">
        <v>48.873509000000006</v>
      </c>
      <c r="F38">
        <v>10.233768</v>
      </c>
      <c r="G38">
        <v>40.093361000000009</v>
      </c>
      <c r="H38">
        <v>7.9092580000000003</v>
      </c>
      <c r="K38">
        <f>(15/200)</f>
        <v>7.4999999999999997E-2</v>
      </c>
      <c r="L38">
        <f>(16/200)</f>
        <v>0.08</v>
      </c>
      <c r="M38">
        <f>(15/200)</f>
        <v>7.4999999999999997E-2</v>
      </c>
      <c r="N38">
        <f>(16/200)</f>
        <v>0.08</v>
      </c>
      <c r="P38">
        <f>(14/200)</f>
        <v>7.0000000000000007E-2</v>
      </c>
      <c r="Q38">
        <f>(14/200)</f>
        <v>7.0000000000000007E-2</v>
      </c>
      <c r="R38">
        <f>(13/200)</f>
        <v>6.5000000000000002E-2</v>
      </c>
      <c r="S38">
        <f>(16/200)</f>
        <v>0.08</v>
      </c>
      <c r="U38">
        <f>0.075+0.07</f>
        <v>0.14500000000000002</v>
      </c>
      <c r="V38">
        <f>0.08+0.07</f>
        <v>0.15000000000000002</v>
      </c>
      <c r="W38">
        <f>0.075+0.065</f>
        <v>0.14000000000000001</v>
      </c>
      <c r="X38">
        <f>0.08+0.08</f>
        <v>0.16</v>
      </c>
      <c r="Z38">
        <f>SQRT((ABS($A$39-$A$38)^2+(ABS($B$39-$B$38)^2)))</f>
        <v>18.051457178350226</v>
      </c>
      <c r="AA38">
        <f>SQRT((ABS($C$39-$C$38)^2+(ABS($D$39-$D$38)^2)))</f>
        <v>17.517249192606755</v>
      </c>
      <c r="AB38">
        <f>SQRT((ABS($E$39-$E$38)^2+(ABS($F$39-$F$38)^2)))</f>
        <v>18.107260457370494</v>
      </c>
      <c r="AC38">
        <f>SQRT((ABS($G$39-$G$38)^2+(ABS($H$39-$H$38)^2)))</f>
        <v>20.333913613698716</v>
      </c>
      <c r="AJ38">
        <f>1/0.145</f>
        <v>6.8965517241379315</v>
      </c>
      <c r="AK38">
        <f>1/0.15</f>
        <v>6.666666666666667</v>
      </c>
      <c r="AL38">
        <f>1/0.14</f>
        <v>7.1428571428571423</v>
      </c>
      <c r="AM38">
        <f>1/0.16</f>
        <v>6.25</v>
      </c>
      <c r="AO38">
        <f t="shared" ref="AO38:AO48" si="13">$Z38/$U38</f>
        <v>124.49280812655327</v>
      </c>
      <c r="AP38">
        <f t="shared" ref="AP38:AP46" si="14">$AA38/$V38</f>
        <v>116.78166128404501</v>
      </c>
      <c r="AQ38">
        <f t="shared" ref="AQ38:AQ47" si="15">$AB38/$W38</f>
        <v>129.33757469550352</v>
      </c>
      <c r="AR38">
        <f t="shared" ref="AR38:AR47" si="16">$AC38/$X38</f>
        <v>127.08696008561697</v>
      </c>
      <c r="AV38">
        <f>((0.075/0.145)*100)</f>
        <v>51.724137931034484</v>
      </c>
      <c r="AW38">
        <f>((0.08/0.15)*100)</f>
        <v>53.333333333333336</v>
      </c>
      <c r="AX38">
        <f>((0.075/0.14)*100)</f>
        <v>53.571428571428569</v>
      </c>
      <c r="AY38">
        <f>((0.08/0.16)*100)</f>
        <v>50</v>
      </c>
      <c r="BA38">
        <f>((0.07/0.145)*100)</f>
        <v>48.275862068965523</v>
      </c>
      <c r="BB38">
        <f>((0.07/0.15)*100)</f>
        <v>46.666666666666671</v>
      </c>
      <c r="BC38">
        <f>((0.065/0.14)*100)</f>
        <v>46.428571428571423</v>
      </c>
      <c r="BD38">
        <f>((0.08/0.16)*100)</f>
        <v>50</v>
      </c>
      <c r="BF38">
        <f>ABS($B$38-$D$38)</f>
        <v>2.4684599999999994</v>
      </c>
      <c r="BG38">
        <f>ABS($F$38-$H$38)</f>
        <v>2.3245099999999992</v>
      </c>
      <c r="BL38">
        <f>SQRT((ABS($A$38-$E$38)^2+(ABS($B$38-$F$38)^2)))</f>
        <v>0.76678247005131828</v>
      </c>
      <c r="BM38">
        <f>SQRT((ABS($C$38-$G$39)^2+(ABS($D$38-$H$39)^2)))</f>
        <v>1.4062672704717256</v>
      </c>
      <c r="BO38">
        <f>SQRT((ABS($A$38-$G$38)^2+(ABS($B$38-$H$38)^2)))</f>
        <v>9.0734375687679698</v>
      </c>
      <c r="BP38">
        <f>SQRT((ABS($C$38-$E$39)^2+(ABS($D$38-$F$39)^2)))</f>
        <v>8.1893844673653593</v>
      </c>
      <c r="BU38">
        <v>15</v>
      </c>
      <c r="BV38">
        <v>2</v>
      </c>
      <c r="BW38">
        <v>2</v>
      </c>
      <c r="BX38">
        <v>12</v>
      </c>
      <c r="BY38">
        <v>16</v>
      </c>
      <c r="BZ38">
        <v>3</v>
      </c>
      <c r="CA38">
        <v>13</v>
      </c>
      <c r="CB38">
        <v>3</v>
      </c>
      <c r="CC38">
        <v>15</v>
      </c>
      <c r="CD38">
        <v>1</v>
      </c>
      <c r="CE38">
        <v>13</v>
      </c>
      <c r="CF38">
        <v>5</v>
      </c>
      <c r="CG38">
        <v>16</v>
      </c>
      <c r="CH38">
        <v>12</v>
      </c>
      <c r="CI38">
        <v>3</v>
      </c>
      <c r="CJ38">
        <v>5</v>
      </c>
      <c r="CL38">
        <v>14</v>
      </c>
      <c r="CM38">
        <v>0</v>
      </c>
      <c r="CN38">
        <v>0</v>
      </c>
      <c r="CO38">
        <v>13</v>
      </c>
      <c r="CP38">
        <v>14</v>
      </c>
      <c r="CQ38">
        <v>1</v>
      </c>
      <c r="CR38">
        <v>12</v>
      </c>
      <c r="CS38">
        <v>1</v>
      </c>
      <c r="CT38">
        <v>13</v>
      </c>
      <c r="CU38">
        <v>0</v>
      </c>
      <c r="CV38">
        <v>12</v>
      </c>
      <c r="CW38">
        <v>2</v>
      </c>
      <c r="CX38">
        <v>16</v>
      </c>
      <c r="CY38">
        <v>13</v>
      </c>
      <c r="CZ38">
        <v>1</v>
      </c>
      <c r="DA38">
        <v>2</v>
      </c>
      <c r="DC38">
        <f>((2/15)*100)</f>
        <v>13.333333333333334</v>
      </c>
      <c r="DD38">
        <f>((2/15)*100)</f>
        <v>13.333333333333334</v>
      </c>
      <c r="DE38">
        <f>((12/15)*100)</f>
        <v>80</v>
      </c>
      <c r="DF38">
        <f>((3/16)*100)</f>
        <v>18.75</v>
      </c>
      <c r="DG38">
        <f>((13/16)*100)</f>
        <v>81.25</v>
      </c>
      <c r="DH38">
        <f>((3/16)*100)</f>
        <v>18.75</v>
      </c>
      <c r="DI38">
        <f>((1/15)*100)</f>
        <v>6.666666666666667</v>
      </c>
      <c r="DJ38">
        <f>((13/15)*100)</f>
        <v>86.666666666666671</v>
      </c>
      <c r="DK38">
        <f>((5/15)*100)</f>
        <v>33.333333333333329</v>
      </c>
      <c r="DL38">
        <f>((12/16)*100)</f>
        <v>75</v>
      </c>
      <c r="DM38">
        <f>((3/16)*100)</f>
        <v>18.75</v>
      </c>
      <c r="DN38">
        <f>((5/16)*100)</f>
        <v>31.25</v>
      </c>
      <c r="DP38">
        <f>((0/14)*100)</f>
        <v>0</v>
      </c>
      <c r="DQ38">
        <f>((0/14)*100)</f>
        <v>0</v>
      </c>
      <c r="DR38">
        <f>((13/14)*100)</f>
        <v>92.857142857142861</v>
      </c>
      <c r="DS38">
        <f>((1/14)*100)</f>
        <v>7.1428571428571423</v>
      </c>
      <c r="DT38">
        <f>((12/14)*100)</f>
        <v>85.714285714285708</v>
      </c>
      <c r="DU38">
        <f>((1/14)*100)</f>
        <v>7.1428571428571423</v>
      </c>
      <c r="DV38">
        <f>((0/13)*100)</f>
        <v>0</v>
      </c>
      <c r="DW38">
        <f>((12/13)*100)</f>
        <v>92.307692307692307</v>
      </c>
      <c r="DX38">
        <f>((2/13)*100)</f>
        <v>15.384615384615385</v>
      </c>
      <c r="DY38">
        <f>((13/16)*100)</f>
        <v>81.25</v>
      </c>
      <c r="DZ38">
        <f>((1/16)*100)</f>
        <v>6.25</v>
      </c>
      <c r="EA38">
        <f>((2/16)*100)</f>
        <v>12.5</v>
      </c>
    </row>
    <row r="39" spans="1:131" x14ac:dyDescent="0.25">
      <c r="A39">
        <v>67.025078000000008</v>
      </c>
      <c r="B39">
        <v>8.0664890000000007</v>
      </c>
      <c r="C39">
        <v>76.501989000000009</v>
      </c>
      <c r="D39">
        <v>6.2726040000000003</v>
      </c>
      <c r="E39">
        <v>66.94013600000001</v>
      </c>
      <c r="F39">
        <v>9.0213859999999997</v>
      </c>
      <c r="G39">
        <v>60.402470000000008</v>
      </c>
      <c r="H39">
        <v>6.9051989999999996</v>
      </c>
      <c r="K39">
        <f>(13/200)</f>
        <v>6.5000000000000002E-2</v>
      </c>
      <c r="L39">
        <f>(17/200)</f>
        <v>8.5000000000000006E-2</v>
      </c>
      <c r="M39">
        <f>(11/200)</f>
        <v>5.5E-2</v>
      </c>
      <c r="N39">
        <f>(15/200)</f>
        <v>7.4999999999999997E-2</v>
      </c>
      <c r="P39">
        <f>(14/200)</f>
        <v>7.0000000000000007E-2</v>
      </c>
      <c r="Q39">
        <f>(11/200)</f>
        <v>5.5E-2</v>
      </c>
      <c r="R39">
        <f>(11/200)</f>
        <v>5.5E-2</v>
      </c>
      <c r="S39">
        <f>(13/200)</f>
        <v>6.5000000000000002E-2</v>
      </c>
      <c r="U39">
        <f>0.065+0.07</f>
        <v>0.13500000000000001</v>
      </c>
      <c r="V39">
        <f>0.085+0.055</f>
        <v>0.14000000000000001</v>
      </c>
      <c r="W39">
        <f>0.055+0.055</f>
        <v>0.11</v>
      </c>
      <c r="X39">
        <f>0.075+0.065</f>
        <v>0.14000000000000001</v>
      </c>
      <c r="Z39">
        <f>SQRT((ABS($A$40-$A$39)^2+(ABS($B$40-$B$39)^2)))</f>
        <v>16.736716679544163</v>
      </c>
      <c r="AA39">
        <f>SQRT((ABS($C$40-$C$39)^2+(ABS($D$40-$D$39)^2)))</f>
        <v>22.181059667291123</v>
      </c>
      <c r="AB39">
        <f>SQRT((ABS($E$40-$E$39)^2+(ABS($F$40-$F$39)^2)))</f>
        <v>16.170399541334099</v>
      </c>
      <c r="AC39">
        <f>SQRT((ABS($G$40-$G$39)^2+(ABS($H$40-$H$39)^2)))</f>
        <v>18.642670151651245</v>
      </c>
      <c r="AJ39">
        <f>1/0.135</f>
        <v>7.4074074074074066</v>
      </c>
      <c r="AK39">
        <f>1/0.14</f>
        <v>7.1428571428571423</v>
      </c>
      <c r="AL39">
        <f>1/0.11</f>
        <v>9.0909090909090917</v>
      </c>
      <c r="AM39">
        <f>1/0.14</f>
        <v>7.1428571428571423</v>
      </c>
      <c r="AO39">
        <f t="shared" si="13"/>
        <v>123.97567910773454</v>
      </c>
      <c r="AP39">
        <f t="shared" si="14"/>
        <v>158.43614048065086</v>
      </c>
      <c r="AQ39">
        <f t="shared" si="15"/>
        <v>147.00363219394634</v>
      </c>
      <c r="AR39">
        <f t="shared" si="16"/>
        <v>133.16192965465174</v>
      </c>
      <c r="AV39">
        <f>((0.065/0.135)*100)</f>
        <v>48.148148148148145</v>
      </c>
      <c r="AW39">
        <f>((0.085/0.14)*100)</f>
        <v>60.714285714285708</v>
      </c>
      <c r="AX39">
        <f>((0.055/0.11)*100)</f>
        <v>50</v>
      </c>
      <c r="AY39">
        <f>((0.075/0.14)*100)</f>
        <v>53.571428571428569</v>
      </c>
      <c r="BA39">
        <f>((0.07/0.135)*100)</f>
        <v>51.851851851851848</v>
      </c>
      <c r="BB39">
        <f>((0.055/0.14)*100)</f>
        <v>39.285714285714285</v>
      </c>
      <c r="BC39">
        <f>((0.055/0.11)*100)</f>
        <v>50</v>
      </c>
      <c r="BD39">
        <f>((0.065/0.14)*100)</f>
        <v>46.428571428571423</v>
      </c>
      <c r="BF39">
        <f>ABS($B$39-$D$39)</f>
        <v>1.7938850000000004</v>
      </c>
      <c r="BG39">
        <f>ABS($F$39-$H$39)</f>
        <v>2.116187</v>
      </c>
      <c r="BL39">
        <f>SQRT((ABS($A$39-$E$39)^2+(ABS($B$39-$F$39)^2)))</f>
        <v>0.95866752525210619</v>
      </c>
      <c r="BM39">
        <f>SQRT((ABS($C$39-$G$40)^2+(ABS($D$39-$H$40)^2)))</f>
        <v>2.5786725832974668</v>
      </c>
      <c r="BO39">
        <f>SQRT((ABS($A$39-$G$39)^2+(ABS($B$39-$H$39)^2)))</f>
        <v>6.7236546004211126</v>
      </c>
      <c r="BP39">
        <f>SQRT((ABS($C$39-$E$40)^2+(ABS($D$39-$F$40)^2)))</f>
        <v>6.9890081032290299</v>
      </c>
      <c r="BU39">
        <v>13</v>
      </c>
      <c r="BV39">
        <v>3</v>
      </c>
      <c r="BW39">
        <v>2</v>
      </c>
      <c r="BX39">
        <v>10</v>
      </c>
      <c r="BY39">
        <v>17</v>
      </c>
      <c r="BZ39">
        <v>8</v>
      </c>
      <c r="CA39">
        <v>8</v>
      </c>
      <c r="CB39">
        <v>7</v>
      </c>
      <c r="CC39">
        <v>11</v>
      </c>
      <c r="CD39">
        <v>2</v>
      </c>
      <c r="CE39">
        <v>8</v>
      </c>
      <c r="CF39">
        <v>7</v>
      </c>
      <c r="CG39">
        <v>15</v>
      </c>
      <c r="CH39">
        <v>10</v>
      </c>
      <c r="CI39">
        <v>4</v>
      </c>
      <c r="CJ39">
        <v>7</v>
      </c>
      <c r="CL39">
        <v>14</v>
      </c>
      <c r="CM39">
        <v>1</v>
      </c>
      <c r="CN39">
        <v>0</v>
      </c>
      <c r="CO39">
        <v>10</v>
      </c>
      <c r="CP39">
        <v>11</v>
      </c>
      <c r="CQ39">
        <v>1</v>
      </c>
      <c r="CR39">
        <v>8</v>
      </c>
      <c r="CS39">
        <v>0</v>
      </c>
      <c r="CT39">
        <v>11</v>
      </c>
      <c r="CU39">
        <v>0</v>
      </c>
      <c r="CV39">
        <v>8</v>
      </c>
      <c r="CW39">
        <v>3</v>
      </c>
      <c r="CX39">
        <v>13</v>
      </c>
      <c r="CY39">
        <v>10</v>
      </c>
      <c r="CZ39">
        <v>0</v>
      </c>
      <c r="DA39">
        <v>3</v>
      </c>
      <c r="DC39">
        <f>((3/13)*100)</f>
        <v>23.076923076923077</v>
      </c>
      <c r="DD39">
        <f>((2/13)*100)</f>
        <v>15.384615384615385</v>
      </c>
      <c r="DE39">
        <f>((10/13)*100)</f>
        <v>76.923076923076934</v>
      </c>
      <c r="DF39">
        <f>((8/17)*100)</f>
        <v>47.058823529411761</v>
      </c>
      <c r="DG39">
        <f>((8/17)*100)</f>
        <v>47.058823529411761</v>
      </c>
      <c r="DH39">
        <f>((7/17)*100)</f>
        <v>41.17647058823529</v>
      </c>
      <c r="DI39">
        <f>((2/11)*100)</f>
        <v>18.181818181818183</v>
      </c>
      <c r="DJ39">
        <f>((8/11)*100)</f>
        <v>72.727272727272734</v>
      </c>
      <c r="DK39">
        <f>((7/11)*100)</f>
        <v>63.636363636363633</v>
      </c>
      <c r="DL39">
        <f>((10/15)*100)</f>
        <v>66.666666666666657</v>
      </c>
      <c r="DM39">
        <f>((4/15)*100)</f>
        <v>26.666666666666668</v>
      </c>
      <c r="DN39">
        <f>((7/15)*100)</f>
        <v>46.666666666666664</v>
      </c>
      <c r="DP39">
        <f>((1/14)*100)</f>
        <v>7.1428571428571423</v>
      </c>
      <c r="DQ39">
        <f>((0/14)*100)</f>
        <v>0</v>
      </c>
      <c r="DR39">
        <f>((10/14)*100)</f>
        <v>71.428571428571431</v>
      </c>
      <c r="DS39">
        <f>((1/11)*100)</f>
        <v>9.0909090909090917</v>
      </c>
      <c r="DT39">
        <f>((8/11)*100)</f>
        <v>72.727272727272734</v>
      </c>
      <c r="DU39">
        <f>((0/11)*100)</f>
        <v>0</v>
      </c>
      <c r="DV39">
        <f>((0/11)*100)</f>
        <v>0</v>
      </c>
      <c r="DW39">
        <f>((8/11)*100)</f>
        <v>72.727272727272734</v>
      </c>
      <c r="DX39">
        <f>((3/11)*100)</f>
        <v>27.27272727272727</v>
      </c>
      <c r="DY39">
        <f>((10/13)*100)</f>
        <v>76.923076923076934</v>
      </c>
      <c r="DZ39">
        <f>((0/13)*100)</f>
        <v>0</v>
      </c>
      <c r="EA39">
        <f>((3/13)*100)</f>
        <v>23.076923076923077</v>
      </c>
    </row>
    <row r="40" spans="1:131" x14ac:dyDescent="0.25">
      <c r="A40">
        <v>83.751862000000003</v>
      </c>
      <c r="B40">
        <v>7.4899630000000004</v>
      </c>
      <c r="C40">
        <v>98.681637000000009</v>
      </c>
      <c r="D40">
        <v>6.5228489999999999</v>
      </c>
      <c r="E40">
        <v>83.104113000000012</v>
      </c>
      <c r="F40">
        <v>8.5656789999999994</v>
      </c>
      <c r="G40">
        <v>79.002268000000015</v>
      </c>
      <c r="H40">
        <v>5.6416069999999996</v>
      </c>
      <c r="K40">
        <f>(14/200)</f>
        <v>7.0000000000000007E-2</v>
      </c>
      <c r="L40">
        <f>(14/200)</f>
        <v>7.0000000000000007E-2</v>
      </c>
      <c r="M40">
        <f>(13/200)</f>
        <v>6.5000000000000002E-2</v>
      </c>
      <c r="N40">
        <f>(17/200)</f>
        <v>8.5000000000000006E-2</v>
      </c>
      <c r="P40">
        <f>(10/200)</f>
        <v>0.05</v>
      </c>
      <c r="Q40">
        <f>(9/200)</f>
        <v>4.4999999999999998E-2</v>
      </c>
      <c r="R40">
        <f>(10/200)</f>
        <v>0.05</v>
      </c>
      <c r="S40">
        <f>(10/200)</f>
        <v>0.05</v>
      </c>
      <c r="U40">
        <f>0.07+0.05</f>
        <v>0.12000000000000001</v>
      </c>
      <c r="V40">
        <f>0.07+0.045</f>
        <v>0.115</v>
      </c>
      <c r="W40">
        <f>0.065+0.05</f>
        <v>0.115</v>
      </c>
      <c r="X40">
        <f>0.085+0.05</f>
        <v>0.13500000000000001</v>
      </c>
      <c r="Z40">
        <f>SQRT((ABS($A$41-$A$40)^2+(ABS($B$41-$B$40)^2)))</f>
        <v>21.234880376324362</v>
      </c>
      <c r="AA40">
        <f>SQRT((ABS($C$41-$C$40)^2+(ABS($D$41-$D$40)^2)))</f>
        <v>23.016024562250895</v>
      </c>
      <c r="AB40">
        <f>SQRT((ABS($E$41-$E$40)^2+(ABS($F$41-$F$40)^2)))</f>
        <v>23.067983694582495</v>
      </c>
      <c r="AC40">
        <f>SQRT((ABS($G$41-$G$40)^2+(ABS($H$41-$H$40)^2)))</f>
        <v>26.880685901302975</v>
      </c>
      <c r="AJ40">
        <f>1/0.12</f>
        <v>8.3333333333333339</v>
      </c>
      <c r="AK40">
        <f>1/0.115</f>
        <v>8.695652173913043</v>
      </c>
      <c r="AL40">
        <f>1/0.115</f>
        <v>8.695652173913043</v>
      </c>
      <c r="AM40">
        <f>1/0.135</f>
        <v>7.4074074074074066</v>
      </c>
      <c r="AO40">
        <f t="shared" si="13"/>
        <v>176.95733646936966</v>
      </c>
      <c r="AP40">
        <f t="shared" si="14"/>
        <v>200.13934401957297</v>
      </c>
      <c r="AQ40">
        <f t="shared" si="15"/>
        <v>200.59116256158691</v>
      </c>
      <c r="AR40">
        <f t="shared" si="16"/>
        <v>199.11619186150349</v>
      </c>
      <c r="AV40">
        <f>((0.07/0.12)*100)</f>
        <v>58.333333333333336</v>
      </c>
      <c r="AW40">
        <f>((0.07/0.115)*100)</f>
        <v>60.869565217391312</v>
      </c>
      <c r="AX40">
        <f>((0.065/0.115)*100)</f>
        <v>56.521739130434781</v>
      </c>
      <c r="AY40">
        <f>((0.085/0.135)*100)</f>
        <v>62.962962962962962</v>
      </c>
      <c r="BA40">
        <f>((0.05/0.12)*100)</f>
        <v>41.666666666666671</v>
      </c>
      <c r="BB40">
        <f>((0.045/0.115)*100)</f>
        <v>39.130434782608688</v>
      </c>
      <c r="BC40">
        <f>((0.05/0.115)*100)</f>
        <v>43.478260869565219</v>
      </c>
      <c r="BD40">
        <f>((0.05/0.135)*100)</f>
        <v>37.037037037037038</v>
      </c>
      <c r="BF40">
        <f>ABS($B$40-$D$40)</f>
        <v>0.96711400000000047</v>
      </c>
      <c r="BG40">
        <f>ABS($F$40-$H$40)</f>
        <v>2.9240719999999998</v>
      </c>
      <c r="BL40">
        <f>SQRT((ABS($A$40-$E$40)^2+(ABS($B$40-$F$40)^2)))</f>
        <v>1.2556845462364286</v>
      </c>
      <c r="BM40">
        <f>SQRT((ABS($C$40-$G$41)^2+(ABS($D$40-$H$41)^2)))</f>
        <v>7.2381357829851423</v>
      </c>
      <c r="BO40">
        <f>SQRT((ABS($A$40-$G$40)^2+(ABS($B$40-$H$40)^2)))</f>
        <v>5.0965736595846316</v>
      </c>
      <c r="BP40">
        <f>SQRT((ABS($C$40-$E$41)^2+(ABS($D$40-$F$41)^2)))</f>
        <v>8.0189949817991497</v>
      </c>
      <c r="BR40">
        <f>DEGREES(ACOS((9.18351530484144^2+16.8919086292695^2-8.52338685183519^2)/(2*9.18351530484144*16.8919086292695)))</f>
        <v>16.791685733548636</v>
      </c>
      <c r="BS40">
        <f>DEGREES(ACOS((8.52338685183519^2+21.0651008008537^2-13.103044460784^2)/(2*8.52338685183519*21.0651008008537)))</f>
        <v>16.27814819037949</v>
      </c>
      <c r="BU40">
        <v>14</v>
      </c>
      <c r="BV40">
        <v>8</v>
      </c>
      <c r="BW40">
        <v>5</v>
      </c>
      <c r="BX40">
        <v>9</v>
      </c>
      <c r="BY40">
        <v>14</v>
      </c>
      <c r="BZ40">
        <v>8</v>
      </c>
      <c r="CA40">
        <v>5</v>
      </c>
      <c r="CB40">
        <v>5</v>
      </c>
      <c r="CC40">
        <v>13</v>
      </c>
      <c r="CD40">
        <v>5</v>
      </c>
      <c r="CE40">
        <v>5</v>
      </c>
      <c r="CF40">
        <v>13</v>
      </c>
      <c r="CG40">
        <v>17</v>
      </c>
      <c r="CH40">
        <v>9</v>
      </c>
      <c r="CI40">
        <v>8</v>
      </c>
      <c r="CJ40">
        <v>13</v>
      </c>
      <c r="CL40">
        <v>10</v>
      </c>
      <c r="CM40">
        <v>1</v>
      </c>
      <c r="CN40">
        <v>1</v>
      </c>
      <c r="CO40">
        <v>5</v>
      </c>
      <c r="CP40">
        <v>9</v>
      </c>
      <c r="CQ40">
        <v>3</v>
      </c>
      <c r="CR40">
        <v>1</v>
      </c>
      <c r="CS40">
        <v>0</v>
      </c>
      <c r="CT40">
        <v>10</v>
      </c>
      <c r="CU40">
        <v>1</v>
      </c>
      <c r="CV40">
        <v>1</v>
      </c>
      <c r="CW40">
        <v>6</v>
      </c>
      <c r="CX40">
        <v>10</v>
      </c>
      <c r="CY40">
        <v>5</v>
      </c>
      <c r="CZ40">
        <v>0</v>
      </c>
      <c r="DA40">
        <v>6</v>
      </c>
      <c r="DC40">
        <f>((8/14)*100)</f>
        <v>57.142857142857139</v>
      </c>
      <c r="DD40">
        <f>((5/14)*100)</f>
        <v>35.714285714285715</v>
      </c>
      <c r="DE40">
        <f>((9/14)*100)</f>
        <v>64.285714285714292</v>
      </c>
      <c r="DF40">
        <f>((8/14)*100)</f>
        <v>57.142857142857139</v>
      </c>
      <c r="DG40">
        <f>((5/14)*100)</f>
        <v>35.714285714285715</v>
      </c>
      <c r="DH40">
        <f>((5/14)*100)</f>
        <v>35.714285714285715</v>
      </c>
      <c r="DI40">
        <f>((5/13)*100)</f>
        <v>38.461538461538467</v>
      </c>
      <c r="DJ40">
        <f>((5/13)*100)</f>
        <v>38.461538461538467</v>
      </c>
      <c r="DK40">
        <f>((13/13)*100)</f>
        <v>100</v>
      </c>
      <c r="DL40">
        <f>((9/17)*100)</f>
        <v>52.941176470588239</v>
      </c>
      <c r="DM40">
        <f>((8/17)*100)</f>
        <v>47.058823529411761</v>
      </c>
      <c r="DN40">
        <f>((13/17)*100)</f>
        <v>76.470588235294116</v>
      </c>
      <c r="DP40">
        <f>((1/10)*100)</f>
        <v>10</v>
      </c>
      <c r="DQ40">
        <f>((1/10)*100)</f>
        <v>10</v>
      </c>
      <c r="DR40">
        <f>((5/10)*100)</f>
        <v>50</v>
      </c>
      <c r="DS40">
        <f>((3/9)*100)</f>
        <v>33.333333333333329</v>
      </c>
      <c r="DT40">
        <f>((1/9)*100)</f>
        <v>11.111111111111111</v>
      </c>
      <c r="DU40">
        <f>((0/9)*100)</f>
        <v>0</v>
      </c>
      <c r="DV40">
        <f>((1/10)*100)</f>
        <v>10</v>
      </c>
      <c r="DW40">
        <f>((1/10)*100)</f>
        <v>10</v>
      </c>
      <c r="DX40">
        <f>((6/10)*100)</f>
        <v>60</v>
      </c>
      <c r="DY40">
        <f>((5/10)*100)</f>
        <v>50</v>
      </c>
      <c r="DZ40">
        <f>((0/10)*100)</f>
        <v>0</v>
      </c>
      <c r="EA40">
        <f>((6/10)*100)</f>
        <v>60</v>
      </c>
    </row>
    <row r="41" spans="1:131" x14ac:dyDescent="0.25">
      <c r="A41">
        <v>104.97919100000001</v>
      </c>
      <c r="B41">
        <v>8.0562210000000007</v>
      </c>
      <c r="C41">
        <v>121.684281</v>
      </c>
      <c r="D41">
        <v>5.7381479999999998</v>
      </c>
      <c r="E41">
        <v>106.15598300000001</v>
      </c>
      <c r="F41">
        <v>9.4277470000000001</v>
      </c>
      <c r="G41">
        <v>105.882546</v>
      </c>
      <c r="H41">
        <v>5.7896919999999996</v>
      </c>
      <c r="K41">
        <f>(14/200)</f>
        <v>7.0000000000000007E-2</v>
      </c>
      <c r="L41">
        <f>(16/200)</f>
        <v>0.08</v>
      </c>
      <c r="M41">
        <f>(14/200)</f>
        <v>7.0000000000000007E-2</v>
      </c>
      <c r="N41">
        <f>(14/200)</f>
        <v>7.0000000000000007E-2</v>
      </c>
      <c r="P41">
        <f>(9/200)</f>
        <v>4.4999999999999998E-2</v>
      </c>
      <c r="Q41">
        <f>(10/200)</f>
        <v>0.05</v>
      </c>
      <c r="R41">
        <f>(12/200)</f>
        <v>0.06</v>
      </c>
      <c r="S41">
        <f>(11/200)</f>
        <v>5.5E-2</v>
      </c>
      <c r="U41">
        <f>0.07+0.045</f>
        <v>0.115</v>
      </c>
      <c r="V41">
        <f>0.08+0.05</f>
        <v>0.13</v>
      </c>
      <c r="W41">
        <f>0.07+0.06</f>
        <v>0.13</v>
      </c>
      <c r="X41">
        <f>0.07+0.055</f>
        <v>0.125</v>
      </c>
      <c r="Z41">
        <f>SQRT((ABS($A$42-$A$41)^2+(ABS($B$42-$B$41)^2)))</f>
        <v>22.578589423369053</v>
      </c>
      <c r="AA41">
        <f>SQRT((ABS($C$42-$C$41)^2+(ABS($D$42-$D$41)^2)))</f>
        <v>31.643724640205804</v>
      </c>
      <c r="AB41">
        <f>SQRT((ABS($E$42-$E$41)^2+(ABS($F$42-$F$41)^2)))</f>
        <v>22.293221876025562</v>
      </c>
      <c r="AC41">
        <f>SQRT((ABS($G$42-$G$41)^2+(ABS($H$42-$H$41)^2)))</f>
        <v>21.852829648331252</v>
      </c>
      <c r="AJ41">
        <f>1/0.115</f>
        <v>8.695652173913043</v>
      </c>
      <c r="AK41">
        <f>1/0.13</f>
        <v>7.6923076923076916</v>
      </c>
      <c r="AL41">
        <f>1/0.13</f>
        <v>7.6923076923076916</v>
      </c>
      <c r="AM41">
        <f>1/0.125</f>
        <v>8</v>
      </c>
      <c r="AO41">
        <f t="shared" si="13"/>
        <v>196.33556020320916</v>
      </c>
      <c r="AP41">
        <f t="shared" si="14"/>
        <v>243.41326646312154</v>
      </c>
      <c r="AQ41">
        <f t="shared" si="15"/>
        <v>171.48632212327354</v>
      </c>
      <c r="AR41">
        <f t="shared" si="16"/>
        <v>174.82263718665001</v>
      </c>
      <c r="AV41">
        <f>((0.07/0.115)*100)</f>
        <v>60.869565217391312</v>
      </c>
      <c r="AW41">
        <f>((0.08/0.13)*100)</f>
        <v>61.53846153846154</v>
      </c>
      <c r="AX41">
        <f>((0.07/0.13)*100)</f>
        <v>53.846153846153854</v>
      </c>
      <c r="AY41">
        <f>((0.07/0.125)*100)</f>
        <v>56.000000000000007</v>
      </c>
      <c r="BA41">
        <f>((0.045/0.115)*100)</f>
        <v>39.130434782608688</v>
      </c>
      <c r="BB41">
        <f>((0.05/0.13)*100)</f>
        <v>38.461538461538467</v>
      </c>
      <c r="BC41">
        <f>((0.06/0.13)*100)</f>
        <v>46.153846153846153</v>
      </c>
      <c r="BD41">
        <f>((0.055/0.125)*100)</f>
        <v>44</v>
      </c>
      <c r="BF41">
        <f>ABS($B$41-$D$41)</f>
        <v>2.3180730000000009</v>
      </c>
      <c r="BG41">
        <f>ABS($F$41-$H$41)</f>
        <v>3.6380550000000005</v>
      </c>
      <c r="BL41">
        <f>SQRT((ABS($A$41-$E$41)^2+(ABS($B$41-$F$41)^2)))</f>
        <v>1.8071864817832106</v>
      </c>
      <c r="BM41">
        <f>SQRT((ABS($C$41-$G$42)^2+(ABS($D$41-$H$42)^2)))</f>
        <v>6.0853940037090588</v>
      </c>
      <c r="BO41">
        <f>SQRT((ABS($A$41-$G$41)^2+(ABS($B$41-$H$41)^2)))</f>
        <v>2.4399188437048451</v>
      </c>
      <c r="BP41">
        <f>SQRT((ABS($C$41-$E$42)^2+(ABS($D$41-$F$42)^2)))</f>
        <v>7.3056291933676745</v>
      </c>
      <c r="BR41">
        <f>DEGREES(ACOS((13.103044460784^2+19.3895883251065^2-7.2624873252761^2)/(2*13.103044460784*19.3895883251065)))</f>
        <v>13.099810743448295</v>
      </c>
      <c r="BS41">
        <f>DEGREES(ACOS((7.2624873252761^2+30.4236480524808^2-23.8756637727416^2)/(2*7.2624873252761*30.4236480524808)))</f>
        <v>22.489871813926918</v>
      </c>
      <c r="BU41">
        <v>14</v>
      </c>
      <c r="BV41">
        <v>8</v>
      </c>
      <c r="BW41">
        <v>3</v>
      </c>
      <c r="BX41">
        <v>4</v>
      </c>
      <c r="BY41">
        <v>16</v>
      </c>
      <c r="BZ41">
        <v>9</v>
      </c>
      <c r="CA41">
        <v>7</v>
      </c>
      <c r="CB41">
        <v>6</v>
      </c>
      <c r="CC41">
        <v>14</v>
      </c>
      <c r="CD41">
        <v>3</v>
      </c>
      <c r="CE41">
        <v>7</v>
      </c>
      <c r="CF41">
        <v>13</v>
      </c>
      <c r="CG41">
        <v>14</v>
      </c>
      <c r="CH41">
        <v>4</v>
      </c>
      <c r="CI41">
        <v>6</v>
      </c>
      <c r="CJ41">
        <v>13</v>
      </c>
      <c r="CL41">
        <v>9</v>
      </c>
      <c r="CM41">
        <v>3</v>
      </c>
      <c r="CN41">
        <v>1</v>
      </c>
      <c r="CO41">
        <v>1</v>
      </c>
      <c r="CP41">
        <v>10</v>
      </c>
      <c r="CQ41">
        <v>4</v>
      </c>
      <c r="CR41">
        <v>3</v>
      </c>
      <c r="CS41">
        <v>2</v>
      </c>
      <c r="CT41">
        <v>12</v>
      </c>
      <c r="CU41">
        <v>1</v>
      </c>
      <c r="CV41">
        <v>3</v>
      </c>
      <c r="CW41">
        <v>11</v>
      </c>
      <c r="CX41">
        <v>11</v>
      </c>
      <c r="CY41">
        <v>1</v>
      </c>
      <c r="CZ41">
        <v>2</v>
      </c>
      <c r="DA41">
        <v>11</v>
      </c>
      <c r="DC41">
        <f>((8/14)*100)</f>
        <v>57.142857142857139</v>
      </c>
      <c r="DD41">
        <f>((3/14)*100)</f>
        <v>21.428571428571427</v>
      </c>
      <c r="DE41">
        <f>((4/14)*100)</f>
        <v>28.571428571428569</v>
      </c>
      <c r="DF41">
        <f>((9/16)*100)</f>
        <v>56.25</v>
      </c>
      <c r="DG41">
        <f>((7/16)*100)</f>
        <v>43.75</v>
      </c>
      <c r="DH41">
        <f>((6/16)*100)</f>
        <v>37.5</v>
      </c>
      <c r="DI41">
        <f>((3/14)*100)</f>
        <v>21.428571428571427</v>
      </c>
      <c r="DJ41">
        <f>((7/14)*100)</f>
        <v>50</v>
      </c>
      <c r="DK41">
        <f>((13/14)*100)</f>
        <v>92.857142857142861</v>
      </c>
      <c r="DL41">
        <f>((4/14)*100)</f>
        <v>28.571428571428569</v>
      </c>
      <c r="DM41">
        <f>((6/14)*100)</f>
        <v>42.857142857142854</v>
      </c>
      <c r="DN41">
        <f>((13/14)*100)</f>
        <v>92.857142857142861</v>
      </c>
      <c r="DP41">
        <f>((3/9)*100)</f>
        <v>33.333333333333329</v>
      </c>
      <c r="DQ41">
        <f>((1/9)*100)</f>
        <v>11.111111111111111</v>
      </c>
      <c r="DR41">
        <f>((1/9)*100)</f>
        <v>11.111111111111111</v>
      </c>
      <c r="DS41">
        <f>((4/10)*100)</f>
        <v>40</v>
      </c>
      <c r="DT41">
        <f>((3/10)*100)</f>
        <v>30</v>
      </c>
      <c r="DU41">
        <f>((2/10)*100)</f>
        <v>20</v>
      </c>
      <c r="DV41">
        <f>((1/12)*100)</f>
        <v>8.3333333333333321</v>
      </c>
      <c r="DW41">
        <f>((3/12)*100)</f>
        <v>25</v>
      </c>
      <c r="DX41">
        <f>((11/12)*100)</f>
        <v>91.666666666666657</v>
      </c>
      <c r="DY41">
        <f>((1/11)*100)</f>
        <v>9.0909090909090917</v>
      </c>
      <c r="DZ41">
        <f>((2/11)*100)</f>
        <v>18.181818181818183</v>
      </c>
      <c r="EA41">
        <f>((11/11)*100)</f>
        <v>100</v>
      </c>
    </row>
    <row r="42" spans="1:131" x14ac:dyDescent="0.25">
      <c r="A42">
        <v>127.53484800000001</v>
      </c>
      <c r="B42">
        <v>7.0388529999999996</v>
      </c>
      <c r="C42">
        <v>153.29454099999998</v>
      </c>
      <c r="D42">
        <v>7.1930610000000001</v>
      </c>
      <c r="E42">
        <v>128.4315</v>
      </c>
      <c r="F42">
        <v>8.5394430000000003</v>
      </c>
      <c r="G42">
        <v>127.71957800000001</v>
      </c>
      <c r="H42">
        <v>4.9589109999999996</v>
      </c>
      <c r="K42">
        <f>(17/200)</f>
        <v>8.5000000000000006E-2</v>
      </c>
      <c r="L42">
        <f>(22/200)</f>
        <v>0.11</v>
      </c>
      <c r="M42">
        <f>(12/200)</f>
        <v>0.06</v>
      </c>
      <c r="N42">
        <f>(15/200)</f>
        <v>7.4999999999999997E-2</v>
      </c>
      <c r="P42">
        <f>(11/200)</f>
        <v>5.5E-2</v>
      </c>
      <c r="Q42">
        <f>(11/200)</f>
        <v>5.5E-2</v>
      </c>
      <c r="R42">
        <f>(12/200)</f>
        <v>0.06</v>
      </c>
      <c r="S42">
        <f>(11/200)</f>
        <v>5.5E-2</v>
      </c>
      <c r="U42">
        <f>0.085+0.055</f>
        <v>0.14000000000000001</v>
      </c>
      <c r="V42">
        <f>0.11+0.055</f>
        <v>0.16500000000000001</v>
      </c>
      <c r="W42">
        <f>0.06+0.06</f>
        <v>0.12</v>
      </c>
      <c r="X42">
        <f>0.075+0.055</f>
        <v>0.13</v>
      </c>
      <c r="Z42">
        <f>SQRT((ABS($A$43-$A$42)^2+(ABS($B$43-$B$42)^2)))</f>
        <v>30.126637145085951</v>
      </c>
      <c r="AA42">
        <f>SQRT((ABS($C$43-$C$42)^2+(ABS($D$43-$D$42)^2)))</f>
        <v>25.772646321965887</v>
      </c>
      <c r="AB42">
        <f>SQRT((ABS($E$43-$E$42)^2+(ABS($F$43-$F$42)^2)))</f>
        <v>28.736266748711405</v>
      </c>
      <c r="AC42">
        <f>SQRT((ABS($G$43-$G$42)^2+(ABS($H$43-$H$42)^2)))</f>
        <v>29.567099970871205</v>
      </c>
      <c r="AJ42">
        <f>1/0.14</f>
        <v>7.1428571428571423</v>
      </c>
      <c r="AK42">
        <f>1/0.165</f>
        <v>6.0606060606060606</v>
      </c>
      <c r="AL42">
        <f>1/0.12</f>
        <v>8.3333333333333339</v>
      </c>
      <c r="AM42">
        <f>1/0.13</f>
        <v>7.6923076923076916</v>
      </c>
      <c r="AO42">
        <f t="shared" si="13"/>
        <v>215.19026532204248</v>
      </c>
      <c r="AP42">
        <f t="shared" si="14"/>
        <v>156.19785649676294</v>
      </c>
      <c r="AQ42">
        <f t="shared" si="15"/>
        <v>239.46888957259506</v>
      </c>
      <c r="AR42">
        <f t="shared" si="16"/>
        <v>227.4392305451631</v>
      </c>
      <c r="AV42">
        <f>((0.085/0.14)*100)</f>
        <v>60.714285714285708</v>
      </c>
      <c r="AW42">
        <f>((0.11/0.165)*100)</f>
        <v>66.666666666666657</v>
      </c>
      <c r="AX42">
        <f>((0.06/0.12)*100)</f>
        <v>50</v>
      </c>
      <c r="AY42">
        <f>((0.075/0.13)*100)</f>
        <v>57.692307692307686</v>
      </c>
      <c r="BA42">
        <f>((0.055/0.14)*100)</f>
        <v>39.285714285714285</v>
      </c>
      <c r="BB42">
        <f>((0.055/0.165)*100)</f>
        <v>33.333333333333329</v>
      </c>
      <c r="BC42">
        <f>((0.06/0.12)*100)</f>
        <v>50</v>
      </c>
      <c r="BD42">
        <f>((0.055/0.13)*100)</f>
        <v>42.307692307692307</v>
      </c>
      <c r="BF42">
        <f>ABS($B$42-$D$42)</f>
        <v>0.15420800000000057</v>
      </c>
      <c r="BG42">
        <f>ABS($F$42-$H$42)</f>
        <v>3.5805320000000007</v>
      </c>
      <c r="BL42">
        <f>SQRT((ABS($A$42-$E$42)^2+(ABS($B$42-$F$42)^2)))</f>
        <v>1.7480718398292394</v>
      </c>
      <c r="BM42">
        <f>SQRT((ABS($C$42-$G$43)^2+(ABS($D$42-$H$43)^2)))</f>
        <v>3.9418463756033448</v>
      </c>
      <c r="BO42">
        <f>SQRT((ABS($A$42-$G$42)^2+(ABS($B$42-$H$42)^2)))</f>
        <v>2.0881292815015073</v>
      </c>
      <c r="BP42">
        <f>SQRT((ABS($C$42-$E$43)^2+(ABS($D$42-$F$43)^2)))</f>
        <v>4.6783326157789347</v>
      </c>
      <c r="BR42">
        <f>DEGREES(ACOS((29.2918154069823^2+28.5294807324536^2-3.86511211197153^2)/(2*29.2918154069823*28.5294807324536)))</f>
        <v>7.5155363107569837</v>
      </c>
      <c r="BS42">
        <f>DEGREES(ACOS((35.5912727805784^2+33.7112855793779^2-4.37403237210814^2)/(2*35.5912727805784*33.7112855793779)))</f>
        <v>6.5362780033482242</v>
      </c>
      <c r="BU42">
        <v>17</v>
      </c>
      <c r="BV42">
        <v>9</v>
      </c>
      <c r="BW42">
        <v>5</v>
      </c>
      <c r="BX42">
        <v>7</v>
      </c>
      <c r="BY42">
        <v>22</v>
      </c>
      <c r="BZ42">
        <v>14</v>
      </c>
      <c r="CA42">
        <v>10</v>
      </c>
      <c r="CB42">
        <v>11</v>
      </c>
      <c r="CC42">
        <v>12</v>
      </c>
      <c r="CD42">
        <v>5</v>
      </c>
      <c r="CE42">
        <v>4</v>
      </c>
      <c r="CF42">
        <v>12</v>
      </c>
      <c r="CG42">
        <v>15</v>
      </c>
      <c r="CH42">
        <v>7</v>
      </c>
      <c r="CI42">
        <v>5</v>
      </c>
      <c r="CJ42">
        <v>12</v>
      </c>
      <c r="CL42">
        <v>11</v>
      </c>
      <c r="CM42">
        <v>4</v>
      </c>
      <c r="CN42">
        <v>0</v>
      </c>
      <c r="CO42">
        <v>1</v>
      </c>
      <c r="CP42">
        <v>11</v>
      </c>
      <c r="CQ42">
        <v>3</v>
      </c>
      <c r="CR42">
        <v>3</v>
      </c>
      <c r="CS42">
        <v>1</v>
      </c>
      <c r="CT42">
        <v>12</v>
      </c>
      <c r="CU42">
        <v>0</v>
      </c>
      <c r="CV42">
        <v>3</v>
      </c>
      <c r="CW42">
        <v>10</v>
      </c>
      <c r="CX42">
        <v>11</v>
      </c>
      <c r="CY42">
        <v>1</v>
      </c>
      <c r="CZ42">
        <v>1</v>
      </c>
      <c r="DA42">
        <v>10</v>
      </c>
      <c r="DC42">
        <f>((9/17)*100)</f>
        <v>52.941176470588239</v>
      </c>
      <c r="DD42">
        <f>((5/17)*100)</f>
        <v>29.411764705882355</v>
      </c>
      <c r="DE42">
        <f>((7/17)*100)</f>
        <v>41.17647058823529</v>
      </c>
      <c r="DF42">
        <f>((14/22)*100)</f>
        <v>63.636363636363633</v>
      </c>
      <c r="DG42">
        <f>((10/22)*100)</f>
        <v>45.454545454545453</v>
      </c>
      <c r="DH42">
        <f>((11/22)*100)</f>
        <v>50</v>
      </c>
      <c r="DI42">
        <f>((5/12)*100)</f>
        <v>41.666666666666671</v>
      </c>
      <c r="DJ42">
        <f>((4/12)*100)</f>
        <v>33.333333333333329</v>
      </c>
      <c r="DK42">
        <f>((12/12)*100)</f>
        <v>100</v>
      </c>
      <c r="DL42">
        <f>((7/15)*100)</f>
        <v>46.666666666666664</v>
      </c>
      <c r="DM42">
        <f>((5/15)*100)</f>
        <v>33.333333333333329</v>
      </c>
      <c r="DN42">
        <f>((12/15)*100)</f>
        <v>80</v>
      </c>
      <c r="DP42">
        <f>((4/11)*100)</f>
        <v>36.363636363636367</v>
      </c>
      <c r="DQ42">
        <f>((0/11)*100)</f>
        <v>0</v>
      </c>
      <c r="DR42">
        <f>((1/11)*100)</f>
        <v>9.0909090909090917</v>
      </c>
      <c r="DS42">
        <f>((3/11)*100)</f>
        <v>27.27272727272727</v>
      </c>
      <c r="DT42">
        <f>((3/11)*100)</f>
        <v>27.27272727272727</v>
      </c>
      <c r="DU42">
        <f>((1/11)*100)</f>
        <v>9.0909090909090917</v>
      </c>
      <c r="DV42">
        <f>((0/12)*100)</f>
        <v>0</v>
      </c>
      <c r="DW42">
        <f>((3/12)*100)</f>
        <v>25</v>
      </c>
      <c r="DX42">
        <f>((10/12)*100)</f>
        <v>83.333333333333343</v>
      </c>
      <c r="DY42">
        <f>((1/11)*100)</f>
        <v>9.0909090909090917</v>
      </c>
      <c r="DZ42">
        <f>((1/11)*100)</f>
        <v>9.0909090909090917</v>
      </c>
      <c r="EA42">
        <f>((10/11)*100)</f>
        <v>90.909090909090907</v>
      </c>
    </row>
    <row r="43" spans="1:131" x14ac:dyDescent="0.25">
      <c r="A43">
        <v>157.61449099999999</v>
      </c>
      <c r="B43">
        <v>8.7209179999999993</v>
      </c>
      <c r="C43">
        <v>179.066531</v>
      </c>
      <c r="D43">
        <v>7.0091320000000001</v>
      </c>
      <c r="E43">
        <v>157.13734699999998</v>
      </c>
      <c r="F43">
        <v>9.861326</v>
      </c>
      <c r="G43">
        <v>157.22408200000001</v>
      </c>
      <c r="H43">
        <v>6.881837</v>
      </c>
      <c r="K43">
        <f>(14/200)</f>
        <v>7.0000000000000007E-2</v>
      </c>
      <c r="L43">
        <f>(17/200)</f>
        <v>8.5000000000000006E-2</v>
      </c>
      <c r="M43">
        <f>(15/200)</f>
        <v>7.4999999999999997E-2</v>
      </c>
      <c r="N43">
        <f>(16/200)</f>
        <v>0.08</v>
      </c>
      <c r="P43">
        <f>(9/200)</f>
        <v>4.4999999999999998E-2</v>
      </c>
      <c r="Q43">
        <f>(10/200)</f>
        <v>0.05</v>
      </c>
      <c r="R43">
        <f>(12/200)</f>
        <v>0.06</v>
      </c>
      <c r="S43">
        <f>(11/200)</f>
        <v>5.5E-2</v>
      </c>
      <c r="U43">
        <f>0.07+0.045</f>
        <v>0.115</v>
      </c>
      <c r="V43">
        <f>0.085+0.05</f>
        <v>0.13500000000000001</v>
      </c>
      <c r="W43">
        <f>0.075+0.06</f>
        <v>0.13500000000000001</v>
      </c>
      <c r="X43">
        <f>0.08+0.055</f>
        <v>0.13500000000000001</v>
      </c>
      <c r="Z43">
        <f>SQRT((ABS($A$44-$A$43)^2+(ABS($B$44-$B$43)^2)))</f>
        <v>18.899208797344009</v>
      </c>
      <c r="AA43">
        <f>SQRT((ABS($C$44-$C$43)^2+(ABS($D$44-$D$43)^2)))</f>
        <v>24.783007578264456</v>
      </c>
      <c r="AB43">
        <f>SQRT((ABS($E$44-$E$43)^2+(ABS($F$44-$F$43)^2)))</f>
        <v>23.891135813795163</v>
      </c>
      <c r="AC43">
        <f>SQRT((ABS($G$44-$G$43)^2+(ABS($H$44-$H$43)^2)))</f>
        <v>24.053030741306262</v>
      </c>
      <c r="AJ43">
        <f>1/0.115</f>
        <v>8.695652173913043</v>
      </c>
      <c r="AK43">
        <f>1/0.135</f>
        <v>7.4074074074074066</v>
      </c>
      <c r="AL43">
        <f>1/0.135</f>
        <v>7.4074074074074066</v>
      </c>
      <c r="AM43">
        <f>1/0.135</f>
        <v>7.4074074074074066</v>
      </c>
      <c r="AO43">
        <f t="shared" si="13"/>
        <v>164.34094606386094</v>
      </c>
      <c r="AP43">
        <f t="shared" si="14"/>
        <v>183.57783391307004</v>
      </c>
      <c r="AQ43">
        <f t="shared" si="15"/>
        <v>176.97137639848268</v>
      </c>
      <c r="AR43">
        <f t="shared" si="16"/>
        <v>178.17059808375009</v>
      </c>
      <c r="AV43">
        <f>((0.07/0.115)*100)</f>
        <v>60.869565217391312</v>
      </c>
      <c r="AW43">
        <f>((0.085/0.135)*100)</f>
        <v>62.962962962962962</v>
      </c>
      <c r="AX43">
        <f>((0.075/0.135)*100)</f>
        <v>55.55555555555555</v>
      </c>
      <c r="AY43">
        <f>((0.08/0.135)*100)</f>
        <v>59.259259259259252</v>
      </c>
      <c r="BA43">
        <f>((0.045/0.115)*100)</f>
        <v>39.130434782608688</v>
      </c>
      <c r="BB43">
        <f>((0.05/0.135)*100)</f>
        <v>37.037037037037038</v>
      </c>
      <c r="BC43">
        <f>((0.06/0.135)*100)</f>
        <v>44.444444444444443</v>
      </c>
      <c r="BD43">
        <f>((0.055/0.135)*100)</f>
        <v>40.74074074074074</v>
      </c>
      <c r="BF43">
        <f>ABS($B$43-$D$43)</f>
        <v>1.7117859999999991</v>
      </c>
      <c r="BG43">
        <f>ABS($F$43-$H$43)</f>
        <v>2.9794890000000001</v>
      </c>
      <c r="BL43">
        <f>SQRT((ABS($A$43-$E$43)^2+(ABS($B$43-$F$43)^2)))</f>
        <v>1.2362025736909024</v>
      </c>
      <c r="BM43">
        <f>SQRT((ABS($C$43-$G$44)^2+(ABS($D$43-$H$44)^2)))</f>
        <v>2.5363223412675628</v>
      </c>
      <c r="BO43">
        <f>SQRT((ABS($A$43-$G$43)^2+(ABS($B$43-$H$43)^2)))</f>
        <v>1.8800633265509914</v>
      </c>
      <c r="BP43">
        <f>SQRT((ABS($C$43-$E$44)^2+(ABS($D$43-$F$44)^2)))</f>
        <v>3.5864196794910925</v>
      </c>
      <c r="BR43">
        <f>DEGREES(ACOS((4.26579084628443^2+18.9442479861112^2-18.4574837686359^2)/(2*4.26579084628443*18.9442479861112)))</f>
        <v>76.983548333985183</v>
      </c>
      <c r="BS43">
        <f>DEGREES(ACOS((23.3495364314969^2+23.9768738385178^2-4.26579084628443^2)/(2*23.3495364314969*23.9768738385178)))</f>
        <v>10.230952414096183</v>
      </c>
      <c r="BU43">
        <v>14</v>
      </c>
      <c r="BV43">
        <v>14</v>
      </c>
      <c r="BW43">
        <v>4</v>
      </c>
      <c r="BX43">
        <v>4</v>
      </c>
      <c r="BY43">
        <v>17</v>
      </c>
      <c r="BZ43">
        <v>10</v>
      </c>
      <c r="CA43">
        <v>6</v>
      </c>
      <c r="CB43">
        <v>6</v>
      </c>
      <c r="CC43">
        <v>15</v>
      </c>
      <c r="CD43">
        <v>6</v>
      </c>
      <c r="CE43">
        <v>6</v>
      </c>
      <c r="CF43">
        <v>15</v>
      </c>
      <c r="CG43">
        <v>16</v>
      </c>
      <c r="CH43">
        <v>7</v>
      </c>
      <c r="CI43">
        <v>6</v>
      </c>
      <c r="CJ43">
        <v>15</v>
      </c>
      <c r="CL43">
        <v>9</v>
      </c>
      <c r="CM43">
        <v>3</v>
      </c>
      <c r="CN43">
        <v>2</v>
      </c>
      <c r="CO43">
        <v>1</v>
      </c>
      <c r="CP43">
        <v>10</v>
      </c>
      <c r="CQ43">
        <v>7</v>
      </c>
      <c r="CR43">
        <v>1</v>
      </c>
      <c r="CS43">
        <v>0</v>
      </c>
      <c r="CT43">
        <v>12</v>
      </c>
      <c r="CU43">
        <v>2</v>
      </c>
      <c r="CV43">
        <v>0</v>
      </c>
      <c r="CW43">
        <v>11</v>
      </c>
      <c r="CX43">
        <v>11</v>
      </c>
      <c r="CY43">
        <v>1</v>
      </c>
      <c r="CZ43">
        <v>0</v>
      </c>
      <c r="DA43">
        <v>11</v>
      </c>
      <c r="DC43">
        <f>((14/14)*100)</f>
        <v>100</v>
      </c>
      <c r="DD43">
        <f>((4/14)*100)</f>
        <v>28.571428571428569</v>
      </c>
      <c r="DE43">
        <f>((4/14)*100)</f>
        <v>28.571428571428569</v>
      </c>
      <c r="DF43">
        <f>((10/17)*100)</f>
        <v>58.82352941176471</v>
      </c>
      <c r="DG43">
        <f>((6/17)*100)</f>
        <v>35.294117647058826</v>
      </c>
      <c r="DH43">
        <f>((6/17)*100)</f>
        <v>35.294117647058826</v>
      </c>
      <c r="DI43">
        <f>((6/15)*100)</f>
        <v>40</v>
      </c>
      <c r="DJ43">
        <f>((6/15)*100)</f>
        <v>40</v>
      </c>
      <c r="DK43">
        <f>((15/15)*100)</f>
        <v>100</v>
      </c>
      <c r="DL43">
        <f>((7/16)*100)</f>
        <v>43.75</v>
      </c>
      <c r="DM43">
        <f>((6/16)*100)</f>
        <v>37.5</v>
      </c>
      <c r="DN43">
        <f>((15/16)*100)</f>
        <v>93.75</v>
      </c>
      <c r="DP43">
        <f>((3/9)*100)</f>
        <v>33.333333333333329</v>
      </c>
      <c r="DQ43">
        <f>((2/9)*100)</f>
        <v>22.222222222222221</v>
      </c>
      <c r="DR43">
        <f>((1/9)*100)</f>
        <v>11.111111111111111</v>
      </c>
      <c r="DS43">
        <f>((7/10)*100)</f>
        <v>70</v>
      </c>
      <c r="DT43">
        <f>((1/10)*100)</f>
        <v>10</v>
      </c>
      <c r="DU43">
        <f>((0/10)*100)</f>
        <v>0</v>
      </c>
      <c r="DV43">
        <f>((2/12)*100)</f>
        <v>16.666666666666664</v>
      </c>
      <c r="DW43">
        <f>((0/12)*100)</f>
        <v>0</v>
      </c>
      <c r="DX43">
        <f>((11/12)*100)</f>
        <v>91.666666666666657</v>
      </c>
      <c r="DY43">
        <f>((1/11)*100)</f>
        <v>9.0909090909090917</v>
      </c>
      <c r="DZ43">
        <f>((0/11)*100)</f>
        <v>0</v>
      </c>
      <c r="EA43">
        <f>((11/11)*100)</f>
        <v>100</v>
      </c>
    </row>
    <row r="44" spans="1:131" x14ac:dyDescent="0.25">
      <c r="A44">
        <v>176.50596899999999</v>
      </c>
      <c r="B44">
        <v>9.2614289999999997</v>
      </c>
      <c r="C44">
        <v>203.82361900000001</v>
      </c>
      <c r="D44">
        <v>5.8759690000000004</v>
      </c>
      <c r="E44">
        <v>181.02800999999999</v>
      </c>
      <c r="F44">
        <v>10.011632000000001</v>
      </c>
      <c r="G44">
        <v>181.24887799999999</v>
      </c>
      <c r="H44">
        <v>5.7167339999999998</v>
      </c>
      <c r="K44">
        <f>(13/200)</f>
        <v>6.5000000000000002E-2</v>
      </c>
      <c r="L44">
        <f>(17/200)</f>
        <v>8.5000000000000006E-2</v>
      </c>
      <c r="M44">
        <f>(14/200)</f>
        <v>7.0000000000000007E-2</v>
      </c>
      <c r="N44">
        <f>(14/200)</f>
        <v>7.0000000000000007E-2</v>
      </c>
      <c r="P44">
        <f>(9/200)</f>
        <v>4.4999999999999998E-2</v>
      </c>
      <c r="Q44">
        <f>(10/200)</f>
        <v>0.05</v>
      </c>
      <c r="R44">
        <f>(12/200)</f>
        <v>0.06</v>
      </c>
      <c r="S44">
        <f>(11/200)</f>
        <v>5.5E-2</v>
      </c>
      <c r="U44">
        <f>0.065+0.045</f>
        <v>0.11</v>
      </c>
      <c r="V44">
        <f>0.085+0.05</f>
        <v>0.13500000000000001</v>
      </c>
      <c r="W44">
        <f>0.07+0.06</f>
        <v>0.13</v>
      </c>
      <c r="X44">
        <f>0.07+0.055</f>
        <v>0.125</v>
      </c>
      <c r="Z44">
        <f>SQRT((ABS($A$45-$A$44)^2+(ABS($B$45-$B$44)^2)))</f>
        <v>22.042821999852251</v>
      </c>
      <c r="AA44">
        <f>SQRT((ABS($C$45-$C$44)^2+(ABS($D$45-$D$44)^2)))</f>
        <v>20.798602023789311</v>
      </c>
      <c r="AB44">
        <f>SQRT((ABS($E$45-$E$44)^2+(ABS($F$45-$F$44)^2)))</f>
        <v>23.293753801589922</v>
      </c>
      <c r="AC44">
        <f>SQRT((ABS($G$45-$G$44)^2+(ABS($H$45-$H$44)^2)))</f>
        <v>23.37646099302685</v>
      </c>
      <c r="AJ44">
        <f>1/0.11</f>
        <v>9.0909090909090917</v>
      </c>
      <c r="AK44">
        <f>1/0.135</f>
        <v>7.4074074074074066</v>
      </c>
      <c r="AL44">
        <f>1/0.13</f>
        <v>7.6923076923076916</v>
      </c>
      <c r="AM44">
        <f>1/0.125</f>
        <v>8</v>
      </c>
      <c r="AO44">
        <f t="shared" si="13"/>
        <v>200.38929090774772</v>
      </c>
      <c r="AP44">
        <f t="shared" si="14"/>
        <v>154.06371869473563</v>
      </c>
      <c r="AQ44">
        <f t="shared" si="15"/>
        <v>179.1827215506917</v>
      </c>
      <c r="AR44">
        <f t="shared" si="16"/>
        <v>187.0116879442148</v>
      </c>
      <c r="AV44">
        <f>((0.065/0.11)*100)</f>
        <v>59.090909090909093</v>
      </c>
      <c r="AW44">
        <f>((0.085/0.135)*100)</f>
        <v>62.962962962962962</v>
      </c>
      <c r="AX44">
        <f>((0.07/0.13)*100)</f>
        <v>53.846153846153854</v>
      </c>
      <c r="AY44">
        <f>((0.07/0.125)*100)</f>
        <v>56.000000000000007</v>
      </c>
      <c r="BA44">
        <f>((0.045/0.11)*100)</f>
        <v>40.909090909090907</v>
      </c>
      <c r="BB44">
        <f>((0.05/0.135)*100)</f>
        <v>37.037037037037038</v>
      </c>
      <c r="BC44">
        <f>((0.06/0.13)*100)</f>
        <v>46.153846153846153</v>
      </c>
      <c r="BD44">
        <f>((0.055/0.125)*100)</f>
        <v>44</v>
      </c>
      <c r="BF44">
        <f>ABS($B$44-$D$44)</f>
        <v>3.3854599999999992</v>
      </c>
      <c r="BG44">
        <f>ABS($F$44-$H$44)</f>
        <v>4.2948980000000008</v>
      </c>
      <c r="BL44">
        <f>SQRT((ABS($A$44-$E$44)^2+(ABS($B$44-$F$44)^2)))</f>
        <v>4.5838476574696516</v>
      </c>
      <c r="BM44">
        <f>SQRT((ABS($C$44-$G$45)^2+(ABS($D$44-$H$45)^2)))</f>
        <v>1.3066025846063409</v>
      </c>
      <c r="BO44">
        <f>SQRT((ABS($A$44-$G$44)^2+(ABS($B$44-$H$44)^2)))</f>
        <v>5.9211526264153989</v>
      </c>
      <c r="BP44">
        <f>SQRT((ABS($C$44-$E$45)^2+(ABS($D$44-$F$45)^2)))</f>
        <v>2.9470055592884425</v>
      </c>
      <c r="BS44">
        <f>DEGREES(ACOS((18.4574837686359^2+20.882970136666^2-5.03570963390246^2)/(2*18.4574837686359*20.882970136666)))</f>
        <v>12.906303695283475</v>
      </c>
      <c r="BU44">
        <v>13</v>
      </c>
      <c r="BV44">
        <v>10</v>
      </c>
      <c r="BW44">
        <v>2</v>
      </c>
      <c r="BX44">
        <v>3</v>
      </c>
      <c r="BY44">
        <v>17</v>
      </c>
      <c r="BZ44">
        <v>9</v>
      </c>
      <c r="CA44">
        <v>6</v>
      </c>
      <c r="CB44">
        <v>6</v>
      </c>
      <c r="CC44">
        <v>14</v>
      </c>
      <c r="CD44">
        <v>3</v>
      </c>
      <c r="CE44">
        <v>6</v>
      </c>
      <c r="CF44">
        <v>14</v>
      </c>
      <c r="CG44">
        <v>14</v>
      </c>
      <c r="CH44">
        <v>3</v>
      </c>
      <c r="CI44">
        <v>6</v>
      </c>
      <c r="CJ44">
        <v>14</v>
      </c>
      <c r="CL44">
        <v>9</v>
      </c>
      <c r="CM44">
        <v>7</v>
      </c>
      <c r="CN44">
        <v>0</v>
      </c>
      <c r="CO44">
        <v>0</v>
      </c>
      <c r="CP44">
        <v>10</v>
      </c>
      <c r="CQ44">
        <v>5</v>
      </c>
      <c r="CR44">
        <v>2</v>
      </c>
      <c r="CS44">
        <v>2</v>
      </c>
      <c r="CT44">
        <v>12</v>
      </c>
      <c r="CU44">
        <v>1</v>
      </c>
      <c r="CV44">
        <v>1</v>
      </c>
      <c r="CW44">
        <v>11</v>
      </c>
      <c r="CX44">
        <v>11</v>
      </c>
      <c r="CY44">
        <v>1</v>
      </c>
      <c r="CZ44">
        <v>0</v>
      </c>
      <c r="DA44">
        <v>11</v>
      </c>
      <c r="DC44">
        <f>((10/13)*100)</f>
        <v>76.923076923076934</v>
      </c>
      <c r="DD44">
        <f>((2/13)*100)</f>
        <v>15.384615384615385</v>
      </c>
      <c r="DE44">
        <f>((3/13)*100)</f>
        <v>23.076923076923077</v>
      </c>
      <c r="DF44">
        <f>((9/17)*100)</f>
        <v>52.941176470588239</v>
      </c>
      <c r="DG44">
        <f>((6/17)*100)</f>
        <v>35.294117647058826</v>
      </c>
      <c r="DH44">
        <f>((6/17)*100)</f>
        <v>35.294117647058826</v>
      </c>
      <c r="DI44">
        <f>((3/14)*100)</f>
        <v>21.428571428571427</v>
      </c>
      <c r="DJ44">
        <f>((6/14)*100)</f>
        <v>42.857142857142854</v>
      </c>
      <c r="DK44">
        <f>((14/14)*100)</f>
        <v>100</v>
      </c>
      <c r="DL44">
        <f>((3/14)*100)</f>
        <v>21.428571428571427</v>
      </c>
      <c r="DM44">
        <f>((6/14)*100)</f>
        <v>42.857142857142854</v>
      </c>
      <c r="DN44">
        <f>((14/14)*100)</f>
        <v>100</v>
      </c>
      <c r="DP44">
        <f>((7/9)*100)</f>
        <v>77.777777777777786</v>
      </c>
      <c r="DQ44">
        <f>((0/9)*100)</f>
        <v>0</v>
      </c>
      <c r="DR44">
        <f>((0/9)*100)</f>
        <v>0</v>
      </c>
      <c r="DS44">
        <f>((5/10)*100)</f>
        <v>50</v>
      </c>
      <c r="DT44">
        <f>((2/10)*100)</f>
        <v>20</v>
      </c>
      <c r="DU44">
        <f>((2/10)*100)</f>
        <v>20</v>
      </c>
      <c r="DV44">
        <f>((1/12)*100)</f>
        <v>8.3333333333333321</v>
      </c>
      <c r="DW44">
        <f>((1/12)*100)</f>
        <v>8.3333333333333321</v>
      </c>
      <c r="DX44">
        <f>((11/12)*100)</f>
        <v>91.666666666666657</v>
      </c>
      <c r="DY44">
        <f>((1/11)*100)</f>
        <v>9.0909090909090917</v>
      </c>
      <c r="DZ44">
        <f>((0/11)*100)</f>
        <v>0</v>
      </c>
      <c r="EA44">
        <f>((11/11)*100)</f>
        <v>100</v>
      </c>
    </row>
    <row r="45" spans="1:131" x14ac:dyDescent="0.25">
      <c r="A45">
        <v>198.488112</v>
      </c>
      <c r="B45">
        <v>7.6269900000000002</v>
      </c>
      <c r="C45">
        <v>224.613876</v>
      </c>
      <c r="D45">
        <v>5.2868510000000004</v>
      </c>
      <c r="E45">
        <v>204.28949299999999</v>
      </c>
      <c r="F45">
        <v>8.7859180000000006</v>
      </c>
      <c r="G45">
        <v>204.60856899999999</v>
      </c>
      <c r="H45">
        <v>4.831429</v>
      </c>
      <c r="K45">
        <f>(14/200)</f>
        <v>7.0000000000000007E-2</v>
      </c>
      <c r="L45">
        <f>(14/200)</f>
        <v>7.0000000000000007E-2</v>
      </c>
      <c r="M45">
        <f>(12/200)</f>
        <v>0.06</v>
      </c>
      <c r="N45">
        <f>(14/200)</f>
        <v>7.0000000000000007E-2</v>
      </c>
      <c r="P45">
        <f>(12/200)</f>
        <v>0.06</v>
      </c>
      <c r="Q45">
        <f>(9/200)</f>
        <v>4.4999999999999998E-2</v>
      </c>
      <c r="R45">
        <f>(13/200)</f>
        <v>6.5000000000000002E-2</v>
      </c>
      <c r="S45">
        <f>(13/200)</f>
        <v>6.5000000000000002E-2</v>
      </c>
      <c r="U45">
        <f>0.07+0.06</f>
        <v>0.13</v>
      </c>
      <c r="V45">
        <f>0.07+0.045</f>
        <v>0.115</v>
      </c>
      <c r="W45">
        <f>0.06+0.065</f>
        <v>0.125</v>
      </c>
      <c r="X45">
        <f>0.07+0.065</f>
        <v>0.13500000000000001</v>
      </c>
      <c r="Z45">
        <f>SQRT((ABS($A$46-$A$45)^2+(ABS($B$46-$B$45)^2)))</f>
        <v>20.958562445192975</v>
      </c>
      <c r="AA45">
        <f>SQRT((ABS($C$46-$C$45)^2+(ABS($D$46-$D$45)^2)))</f>
        <v>20.587664908442743</v>
      </c>
      <c r="AB45">
        <f>SQRT((ABS($E$46-$E$45)^2+(ABS($F$46-$F$45)^2)))</f>
        <v>19.225551238295608</v>
      </c>
      <c r="AC45">
        <f>SQRT((ABS($G$46-$G$45)^2+(ABS($H$46-$H$45)^2)))</f>
        <v>20.763742431738095</v>
      </c>
      <c r="AJ45">
        <f>1/0.13</f>
        <v>7.6923076923076916</v>
      </c>
      <c r="AK45">
        <f>1/0.115</f>
        <v>8.695652173913043</v>
      </c>
      <c r="AL45">
        <f>1/0.125</f>
        <v>8</v>
      </c>
      <c r="AM45">
        <f>1/0.135</f>
        <v>7.4074074074074066</v>
      </c>
      <c r="AO45">
        <f t="shared" si="13"/>
        <v>161.21971111686904</v>
      </c>
      <c r="AP45">
        <f t="shared" si="14"/>
        <v>179.02317311689342</v>
      </c>
      <c r="AQ45">
        <f t="shared" si="15"/>
        <v>153.80440990636487</v>
      </c>
      <c r="AR45">
        <f t="shared" si="16"/>
        <v>153.80549949435624</v>
      </c>
      <c r="AV45">
        <f>((0.07/0.13)*100)</f>
        <v>53.846153846153854</v>
      </c>
      <c r="AW45">
        <f>((0.07/0.115)*100)</f>
        <v>60.869565217391312</v>
      </c>
      <c r="AX45">
        <f>((0.06/0.125)*100)</f>
        <v>48</v>
      </c>
      <c r="AY45">
        <f>((0.07/0.135)*100)</f>
        <v>51.851851851851848</v>
      </c>
      <c r="BA45">
        <f>((0.06/0.13)*100)</f>
        <v>46.153846153846153</v>
      </c>
      <c r="BB45">
        <f>((0.045/0.115)*100)</f>
        <v>39.130434782608688</v>
      </c>
      <c r="BC45">
        <f>((0.065/0.125)*100)</f>
        <v>52</v>
      </c>
      <c r="BD45">
        <f>((0.065/0.135)*100)</f>
        <v>48.148148148148145</v>
      </c>
      <c r="BF45">
        <f>ABS($B$45-$D$45)</f>
        <v>2.3401389999999997</v>
      </c>
      <c r="BG45">
        <f>ABS($F$45-$H$45)</f>
        <v>3.9544890000000006</v>
      </c>
      <c r="BL45">
        <f>SQRT((ABS($A$45-$E$45)^2+(ABS($B$45-$F$45)^2)))</f>
        <v>5.9160067288961828</v>
      </c>
      <c r="BM45">
        <f>SQRT((ABS($C$45-$G$46)^2+(ABS($D$45-$H$46)^2)))</f>
        <v>1.0346441679075049</v>
      </c>
      <c r="BO45">
        <f>SQRT((ABS($A$45-$G$45)^2+(ABS($B$45-$H$45)^2)))</f>
        <v>6.7286815345630568</v>
      </c>
      <c r="BP45">
        <f>SQRT((ABS($C$45-$E$46)^2+(ABS($D$45-$F$46)^2)))</f>
        <v>3.6704351443745784</v>
      </c>
      <c r="BU45">
        <v>14</v>
      </c>
      <c r="BV45">
        <v>9</v>
      </c>
      <c r="BW45">
        <v>3</v>
      </c>
      <c r="BX45">
        <v>3</v>
      </c>
      <c r="BY45">
        <v>14</v>
      </c>
      <c r="BZ45">
        <v>7</v>
      </c>
      <c r="CA45">
        <v>5</v>
      </c>
      <c r="CB45">
        <v>2</v>
      </c>
      <c r="CC45">
        <v>12</v>
      </c>
      <c r="CD45">
        <v>3</v>
      </c>
      <c r="CE45">
        <v>6</v>
      </c>
      <c r="CF45">
        <v>12</v>
      </c>
      <c r="CG45">
        <v>14</v>
      </c>
      <c r="CH45">
        <v>5</v>
      </c>
      <c r="CI45">
        <v>6</v>
      </c>
      <c r="CJ45">
        <v>12</v>
      </c>
      <c r="CL45">
        <v>12</v>
      </c>
      <c r="CM45">
        <v>5</v>
      </c>
      <c r="CN45">
        <v>1</v>
      </c>
      <c r="CO45">
        <v>1</v>
      </c>
      <c r="CP45">
        <v>9</v>
      </c>
      <c r="CQ45">
        <v>3</v>
      </c>
      <c r="CR45">
        <v>3</v>
      </c>
      <c r="CS45">
        <v>1</v>
      </c>
      <c r="CT45">
        <v>13</v>
      </c>
      <c r="CU45">
        <v>2</v>
      </c>
      <c r="CV45">
        <v>2</v>
      </c>
      <c r="CW45">
        <v>13</v>
      </c>
      <c r="CX45">
        <v>13</v>
      </c>
      <c r="CY45">
        <v>2</v>
      </c>
      <c r="CZ45">
        <v>2</v>
      </c>
      <c r="DA45">
        <v>13</v>
      </c>
      <c r="DC45">
        <f>((9/14)*100)</f>
        <v>64.285714285714292</v>
      </c>
      <c r="DD45">
        <f>((3/14)*100)</f>
        <v>21.428571428571427</v>
      </c>
      <c r="DE45">
        <f>((3/14)*100)</f>
        <v>21.428571428571427</v>
      </c>
      <c r="DF45">
        <f>((7/14)*100)</f>
        <v>50</v>
      </c>
      <c r="DG45">
        <f>((5/14)*100)</f>
        <v>35.714285714285715</v>
      </c>
      <c r="DH45">
        <f>((2/14)*100)</f>
        <v>14.285714285714285</v>
      </c>
      <c r="DI45">
        <f>((3/12)*100)</f>
        <v>25</v>
      </c>
      <c r="DJ45">
        <f>((6/12)*100)</f>
        <v>50</v>
      </c>
      <c r="DK45">
        <f>((12/12)*100)</f>
        <v>100</v>
      </c>
      <c r="DL45">
        <f>((5/14)*100)</f>
        <v>35.714285714285715</v>
      </c>
      <c r="DM45">
        <f>((6/14)*100)</f>
        <v>42.857142857142854</v>
      </c>
      <c r="DN45">
        <f>((12/14)*100)</f>
        <v>85.714285714285708</v>
      </c>
      <c r="DP45">
        <f>((5/12)*100)</f>
        <v>41.666666666666671</v>
      </c>
      <c r="DQ45">
        <f>((1/12)*100)</f>
        <v>8.3333333333333321</v>
      </c>
      <c r="DR45">
        <f>((1/12)*100)</f>
        <v>8.3333333333333321</v>
      </c>
      <c r="DS45">
        <f>((3/9)*100)</f>
        <v>33.333333333333329</v>
      </c>
      <c r="DT45">
        <f>((3/9)*100)</f>
        <v>33.333333333333329</v>
      </c>
      <c r="DU45">
        <f>((1/9)*100)</f>
        <v>11.111111111111111</v>
      </c>
      <c r="DV45">
        <f>((2/13)*100)</f>
        <v>15.384615384615385</v>
      </c>
      <c r="DW45">
        <f>((2/13)*100)</f>
        <v>15.384615384615385</v>
      </c>
      <c r="DX45">
        <f>((13/13)*100)</f>
        <v>100</v>
      </c>
      <c r="DY45">
        <f>((2/13)*100)</f>
        <v>15.384615384615385</v>
      </c>
      <c r="DZ45">
        <f>((2/13)*100)</f>
        <v>15.384615384615385</v>
      </c>
      <c r="EA45">
        <f>((13/13)*100)</f>
        <v>100</v>
      </c>
    </row>
    <row r="46" spans="1:131" x14ac:dyDescent="0.25">
      <c r="A46">
        <v>219.44464500000001</v>
      </c>
      <c r="B46">
        <v>7.3353320000000002</v>
      </c>
      <c r="C46">
        <v>245.200907</v>
      </c>
      <c r="D46">
        <v>5.4484089999999998</v>
      </c>
      <c r="E46">
        <v>223.51504399999999</v>
      </c>
      <c r="F46">
        <v>8.788945</v>
      </c>
      <c r="G46">
        <v>225.37080700000001</v>
      </c>
      <c r="H46">
        <v>4.5814830000000004</v>
      </c>
      <c r="K46">
        <f>(13/200)</f>
        <v>6.5000000000000002E-2</v>
      </c>
      <c r="L46">
        <f>(16/200)</f>
        <v>0.08</v>
      </c>
      <c r="M46">
        <f>(13/200)</f>
        <v>6.5000000000000002E-2</v>
      </c>
      <c r="N46">
        <f>(13/200)</f>
        <v>6.5000000000000002E-2</v>
      </c>
      <c r="P46">
        <f>(11/200)</f>
        <v>5.5E-2</v>
      </c>
      <c r="Q46">
        <f>(12/200)</f>
        <v>0.06</v>
      </c>
      <c r="R46">
        <f>(12/200)</f>
        <v>0.06</v>
      </c>
      <c r="S46">
        <f>(13/200)</f>
        <v>6.5000000000000002E-2</v>
      </c>
      <c r="U46">
        <f>0.065+0.055</f>
        <v>0.12</v>
      </c>
      <c r="V46">
        <f>0.08+0.06</f>
        <v>0.14000000000000001</v>
      </c>
      <c r="W46">
        <f>0.065+0.06</f>
        <v>0.125</v>
      </c>
      <c r="X46">
        <f>0.065+0.065</f>
        <v>0.13</v>
      </c>
      <c r="Z46">
        <f>SQRT((ABS($A$47-$A$46)^2+(ABS($B$47-$B$46)^2)))</f>
        <v>20.044585041472708</v>
      </c>
      <c r="AA46">
        <f>SQRT((ABS($C$47-$C$46)^2+(ABS($D$47-$D$46)^2)))</f>
        <v>20.358389209513554</v>
      </c>
      <c r="AB46">
        <f>SQRT((ABS($E$47-$E$46)^2+(ABS($F$47-$F$46)^2)))</f>
        <v>19.454400844811506</v>
      </c>
      <c r="AC46">
        <f>SQRT((ABS($G$47-$G$46)^2+(ABS($H$47-$H$46)^2)))</f>
        <v>19.893948132242059</v>
      </c>
      <c r="AJ46">
        <f>1/0.12</f>
        <v>8.3333333333333339</v>
      </c>
      <c r="AK46">
        <f>1/0.14</f>
        <v>7.1428571428571423</v>
      </c>
      <c r="AL46">
        <f>1/0.125</f>
        <v>8</v>
      </c>
      <c r="AM46">
        <f>1/0.13</f>
        <v>7.6923076923076916</v>
      </c>
      <c r="AO46">
        <f t="shared" si="13"/>
        <v>167.03820867893924</v>
      </c>
      <c r="AP46">
        <f t="shared" si="14"/>
        <v>145.41706578223966</v>
      </c>
      <c r="AQ46">
        <f t="shared" si="15"/>
        <v>155.63520675849205</v>
      </c>
      <c r="AR46">
        <f t="shared" si="16"/>
        <v>153.03037024801583</v>
      </c>
      <c r="AV46">
        <f>((0.065/0.12)*100)</f>
        <v>54.166666666666671</v>
      </c>
      <c r="AW46">
        <f>((0.08/0.14)*100)</f>
        <v>57.142857142857139</v>
      </c>
      <c r="AX46">
        <f>((0.065/0.125)*100)</f>
        <v>52</v>
      </c>
      <c r="AY46">
        <f>((0.065/0.13)*100)</f>
        <v>50</v>
      </c>
      <c r="BA46">
        <f>((0.055/0.12)*100)</f>
        <v>45.833333333333336</v>
      </c>
      <c r="BB46">
        <f>((0.06/0.14)*100)</f>
        <v>42.857142857142847</v>
      </c>
      <c r="BC46">
        <f>((0.06/0.125)*100)</f>
        <v>48</v>
      </c>
      <c r="BD46">
        <f>((0.065/0.13)*100)</f>
        <v>50</v>
      </c>
      <c r="BF46">
        <f>ABS($B$46-$D$46)</f>
        <v>1.8869230000000003</v>
      </c>
      <c r="BG46">
        <f>ABS($F$46-$H$46)</f>
        <v>4.2074619999999996</v>
      </c>
      <c r="BL46">
        <f>SQRT((ABS($A$46-$E$46)^2+(ABS($B$46-$F$46)^2)))</f>
        <v>4.322168295308483</v>
      </c>
      <c r="BM46">
        <f>SQRT((ABS($C$46-$G$47)^2+(ABS($D$46-$H$47)^2)))</f>
        <v>0.78844505810487497</v>
      </c>
      <c r="BO46">
        <f>SQRT((ABS($A$46-$G$46)^2+(ABS($B$46-$H$46)^2)))</f>
        <v>6.5347593961097807</v>
      </c>
      <c r="BP46">
        <f>SQRT((ABS($C$46-$E$47)^2+(ABS($D$46-$F$47)^2)))</f>
        <v>4.1064831235407473</v>
      </c>
      <c r="BR46">
        <f>DEGREES(ACOS((11.894868388155^2+26.4687989057154^2-15.1929516658306^2)/(2*11.894868388155*26.4687989057154)))</f>
        <v>13.89504296167226</v>
      </c>
      <c r="BU46">
        <v>13</v>
      </c>
      <c r="BV46">
        <v>7</v>
      </c>
      <c r="BW46">
        <v>3</v>
      </c>
      <c r="BX46">
        <v>5</v>
      </c>
      <c r="BY46">
        <v>16</v>
      </c>
      <c r="BZ46">
        <v>5</v>
      </c>
      <c r="CA46">
        <v>7</v>
      </c>
      <c r="CB46">
        <v>1</v>
      </c>
      <c r="CC46">
        <v>13</v>
      </c>
      <c r="CD46">
        <v>3</v>
      </c>
      <c r="CE46">
        <v>5</v>
      </c>
      <c r="CF46">
        <v>10</v>
      </c>
      <c r="CG46">
        <v>13</v>
      </c>
      <c r="CH46">
        <v>6</v>
      </c>
      <c r="CI46">
        <v>2</v>
      </c>
      <c r="CJ46">
        <v>10</v>
      </c>
      <c r="CL46">
        <v>11</v>
      </c>
      <c r="CM46">
        <v>3</v>
      </c>
      <c r="CN46">
        <v>2</v>
      </c>
      <c r="CO46">
        <v>2</v>
      </c>
      <c r="CP46">
        <v>12</v>
      </c>
      <c r="CQ46">
        <v>5</v>
      </c>
      <c r="CR46">
        <v>4</v>
      </c>
      <c r="CS46">
        <v>1</v>
      </c>
      <c r="CT46">
        <v>12</v>
      </c>
      <c r="CU46">
        <v>2</v>
      </c>
      <c r="CV46">
        <v>3</v>
      </c>
      <c r="CW46">
        <v>10</v>
      </c>
      <c r="CX46">
        <v>13</v>
      </c>
      <c r="CY46">
        <v>5</v>
      </c>
      <c r="CZ46">
        <v>1</v>
      </c>
      <c r="DA46">
        <v>10</v>
      </c>
      <c r="DC46">
        <f>((7/13)*100)</f>
        <v>53.846153846153847</v>
      </c>
      <c r="DD46">
        <f>((3/13)*100)</f>
        <v>23.076923076923077</v>
      </c>
      <c r="DE46">
        <f>((5/13)*100)</f>
        <v>38.461538461538467</v>
      </c>
      <c r="DF46">
        <f>((5/16)*100)</f>
        <v>31.25</v>
      </c>
      <c r="DG46">
        <f>((7/16)*100)</f>
        <v>43.75</v>
      </c>
      <c r="DH46">
        <f>((1/16)*100)</f>
        <v>6.25</v>
      </c>
      <c r="DI46">
        <f>((3/13)*100)</f>
        <v>23.076923076923077</v>
      </c>
      <c r="DJ46">
        <f>((5/13)*100)</f>
        <v>38.461538461538467</v>
      </c>
      <c r="DK46">
        <f>((10/13)*100)</f>
        <v>76.923076923076934</v>
      </c>
      <c r="DL46">
        <f>((6/13)*100)</f>
        <v>46.153846153846153</v>
      </c>
      <c r="DM46">
        <f>((2/13)*100)</f>
        <v>15.384615384615385</v>
      </c>
      <c r="DN46">
        <f>((10/13)*100)</f>
        <v>76.923076923076934</v>
      </c>
      <c r="DP46">
        <f>((3/11)*100)</f>
        <v>27.27272727272727</v>
      </c>
      <c r="DQ46">
        <f>((2/11)*100)</f>
        <v>18.181818181818183</v>
      </c>
      <c r="DR46">
        <f>((2/11)*100)</f>
        <v>18.181818181818183</v>
      </c>
      <c r="DS46">
        <f>((5/12)*100)</f>
        <v>41.666666666666671</v>
      </c>
      <c r="DT46">
        <f>((4/12)*100)</f>
        <v>33.333333333333329</v>
      </c>
      <c r="DU46">
        <f>((1/12)*100)</f>
        <v>8.3333333333333321</v>
      </c>
      <c r="DV46">
        <f>((2/12)*100)</f>
        <v>16.666666666666664</v>
      </c>
      <c r="DW46">
        <f>((3/12)*100)</f>
        <v>25</v>
      </c>
      <c r="DX46">
        <f>((10/12)*100)</f>
        <v>83.333333333333343</v>
      </c>
      <c r="DY46">
        <f>((5/13)*100)</f>
        <v>38.461538461538467</v>
      </c>
      <c r="DZ46">
        <f>((1/13)*100)</f>
        <v>7.6923076923076925</v>
      </c>
      <c r="EA46">
        <f>((10/13)*100)</f>
        <v>76.923076923076934</v>
      </c>
    </row>
    <row r="47" spans="1:131" x14ac:dyDescent="0.25">
      <c r="A47">
        <v>239.48736099999999</v>
      </c>
      <c r="B47">
        <v>7.6090559999999998</v>
      </c>
      <c r="C47">
        <v>265.53214100000002</v>
      </c>
      <c r="D47">
        <v>4.3972499999999997</v>
      </c>
      <c r="E47">
        <v>242.96915300000001</v>
      </c>
      <c r="F47">
        <v>8.8955059999999992</v>
      </c>
      <c r="G47">
        <v>245.26459</v>
      </c>
      <c r="H47">
        <v>4.6625399999999999</v>
      </c>
      <c r="K47">
        <f>(12/200)</f>
        <v>0.06</v>
      </c>
      <c r="M47">
        <f>(14/200)</f>
        <v>7.0000000000000007E-2</v>
      </c>
      <c r="N47">
        <f>(15/200)</f>
        <v>7.4999999999999997E-2</v>
      </c>
      <c r="P47">
        <f>(12/200)</f>
        <v>0.06</v>
      </c>
      <c r="Q47">
        <f>(16/200)</f>
        <v>0.08</v>
      </c>
      <c r="R47">
        <f>(13/200)</f>
        <v>6.5000000000000002E-2</v>
      </c>
      <c r="S47">
        <f>(16/200)</f>
        <v>0.08</v>
      </c>
      <c r="U47">
        <f>0.06+0.06</f>
        <v>0.12</v>
      </c>
      <c r="W47">
        <f>0.07+0.065</f>
        <v>0.13500000000000001</v>
      </c>
      <c r="X47">
        <f>0.075+0.08</f>
        <v>0.155</v>
      </c>
      <c r="Z47">
        <f>SQRT((ABS($A$48-$A$47)^2+(ABS($B$48-$B$47)^2)))</f>
        <v>19.551090116197443</v>
      </c>
      <c r="AB47">
        <f>SQRT((ABS($E$48-$E$47)^2+(ABS($F$48-$F$47)^2)))</f>
        <v>18.496065739465152</v>
      </c>
      <c r="AC47">
        <f>SQRT((ABS($G$48-$G$47)^2+(ABS($H$48-$H$47)^2)))</f>
        <v>19.557301991620069</v>
      </c>
      <c r="AJ47">
        <f>1/0.12</f>
        <v>8.3333333333333339</v>
      </c>
      <c r="AL47">
        <f>1/0.135</f>
        <v>7.4074074074074066</v>
      </c>
      <c r="AM47">
        <f>1/0.155</f>
        <v>6.4516129032258069</v>
      </c>
      <c r="AO47">
        <f t="shared" si="13"/>
        <v>162.92575096831203</v>
      </c>
      <c r="AQ47">
        <f t="shared" si="15"/>
        <v>137.00789436640852</v>
      </c>
      <c r="AR47">
        <f t="shared" si="16"/>
        <v>126.1761418814198</v>
      </c>
      <c r="AV47">
        <f>((0.06/0.12)*100)</f>
        <v>50</v>
      </c>
      <c r="AX47">
        <f>((0.07/0.135)*100)</f>
        <v>51.851851851851848</v>
      </c>
      <c r="AY47">
        <f>((0.075/0.155)*100)</f>
        <v>48.387096774193544</v>
      </c>
      <c r="BA47">
        <f>((0.06/0.12)*100)</f>
        <v>50</v>
      </c>
      <c r="BC47">
        <f>((0.065/0.135)*100)</f>
        <v>48.148148148148145</v>
      </c>
      <c r="BD47">
        <f>((0.08/0.155)*100)</f>
        <v>51.612903225806448</v>
      </c>
      <c r="BF47">
        <f>ABS($B$47-$D$47)</f>
        <v>3.2118060000000002</v>
      </c>
      <c r="BG47">
        <f>ABS($F$47-$H$47)</f>
        <v>4.2329659999999993</v>
      </c>
      <c r="BL47">
        <f>SQRT((ABS($A$47-$E$47)^2+(ABS($B$47-$F$47)^2)))</f>
        <v>3.7118498264024757</v>
      </c>
      <c r="BO47">
        <f>SQRT((ABS($A$47-$G$47)^2+(ABS($B$47-$H$47)^2)))</f>
        <v>6.4852395065022126</v>
      </c>
      <c r="BP47">
        <f>SQRT((ABS($C$47-$E$48)^2+(ABS($D$47-$F$48)^2)))</f>
        <v>5.6301774865196981</v>
      </c>
      <c r="BR47">
        <f>DEGREES(ACOS((6.50947004883262^2+22.7568748683946^2-17.1754101296943^2)/(2*6.50947004883262*22.7568748683946)))</f>
        <v>26.451724987172529</v>
      </c>
      <c r="BS47">
        <f>DEGREES(ACOS((15.1929516658306^2+20.9982658339326^2-6.50947004883262^2)/(2*15.1929516658306*20.9982658339326)))</f>
        <v>9.4569423166308759</v>
      </c>
      <c r="BU47">
        <v>12</v>
      </c>
      <c r="BV47">
        <v>5</v>
      </c>
      <c r="BW47">
        <v>3</v>
      </c>
      <c r="BX47">
        <v>6</v>
      </c>
      <c r="CC47">
        <v>14</v>
      </c>
      <c r="CD47">
        <v>2</v>
      </c>
      <c r="CE47">
        <v>7</v>
      </c>
      <c r="CF47">
        <v>8</v>
      </c>
      <c r="CG47">
        <v>15</v>
      </c>
      <c r="CH47">
        <v>9</v>
      </c>
      <c r="CI47">
        <v>1</v>
      </c>
      <c r="CJ47">
        <v>8</v>
      </c>
      <c r="CL47">
        <v>12</v>
      </c>
      <c r="CM47">
        <v>5</v>
      </c>
      <c r="CN47">
        <v>2</v>
      </c>
      <c r="CO47">
        <v>5</v>
      </c>
      <c r="CP47">
        <v>16</v>
      </c>
      <c r="CQ47">
        <v>5</v>
      </c>
      <c r="CR47">
        <v>9</v>
      </c>
      <c r="CS47">
        <v>2</v>
      </c>
      <c r="CT47">
        <v>13</v>
      </c>
      <c r="CU47">
        <v>4</v>
      </c>
      <c r="CV47">
        <v>4</v>
      </c>
      <c r="CW47">
        <v>10</v>
      </c>
      <c r="CX47">
        <v>16</v>
      </c>
      <c r="CY47">
        <v>10</v>
      </c>
      <c r="CZ47">
        <v>1</v>
      </c>
      <c r="DA47">
        <v>10</v>
      </c>
      <c r="DC47">
        <f>((5/12)*100)</f>
        <v>41.666666666666671</v>
      </c>
      <c r="DD47">
        <f>((3/12)*100)</f>
        <v>25</v>
      </c>
      <c r="DE47">
        <f>((6/12)*100)</f>
        <v>50</v>
      </c>
      <c r="DI47">
        <f>((2/14)*100)</f>
        <v>14.285714285714285</v>
      </c>
      <c r="DJ47">
        <f>((7/14)*100)</f>
        <v>50</v>
      </c>
      <c r="DK47">
        <f>((8/14)*100)</f>
        <v>57.142857142857139</v>
      </c>
      <c r="DL47">
        <f>((9/15)*100)</f>
        <v>60</v>
      </c>
      <c r="DM47">
        <f>((1/15)*100)</f>
        <v>6.666666666666667</v>
      </c>
      <c r="DN47">
        <f>((8/15)*100)</f>
        <v>53.333333333333336</v>
      </c>
      <c r="DP47">
        <f>((5/12)*100)</f>
        <v>41.666666666666671</v>
      </c>
      <c r="DQ47">
        <f>((2/12)*100)</f>
        <v>16.666666666666664</v>
      </c>
      <c r="DR47">
        <f>((5/12)*100)</f>
        <v>41.666666666666671</v>
      </c>
      <c r="DS47">
        <f>((5/16)*100)</f>
        <v>31.25</v>
      </c>
      <c r="DT47">
        <f>((9/16)*100)</f>
        <v>56.25</v>
      </c>
      <c r="DU47">
        <f>((2/16)*100)</f>
        <v>12.5</v>
      </c>
      <c r="DV47">
        <f>((4/13)*100)</f>
        <v>30.76923076923077</v>
      </c>
      <c r="DW47">
        <f>((4/13)*100)</f>
        <v>30.76923076923077</v>
      </c>
      <c r="DX47">
        <f>((10/13)*100)</f>
        <v>76.923076923076934</v>
      </c>
      <c r="DY47">
        <f>((10/16)*100)</f>
        <v>62.5</v>
      </c>
      <c r="DZ47">
        <f>((1/16)*100)</f>
        <v>6.25</v>
      </c>
      <c r="EA47">
        <f>((10/16)*100)</f>
        <v>62.5</v>
      </c>
    </row>
    <row r="48" spans="1:131" x14ac:dyDescent="0.25">
      <c r="A48">
        <v>258.99676799999997</v>
      </c>
      <c r="B48">
        <v>6.3330609999999998</v>
      </c>
      <c r="E48">
        <v>261.45497399999999</v>
      </c>
      <c r="F48">
        <v>8.2799820000000004</v>
      </c>
      <c r="G48">
        <v>264.81677500000001</v>
      </c>
      <c r="H48">
        <v>4.2151889999999996</v>
      </c>
      <c r="K48">
        <f>(11/200)</f>
        <v>5.5E-2</v>
      </c>
      <c r="P48">
        <f>(16/200)</f>
        <v>0.08</v>
      </c>
      <c r="U48">
        <f>0.055+0.08</f>
        <v>0.13500000000000001</v>
      </c>
      <c r="Z48">
        <f>SQRT((ABS($A$49-$A$48)^2+(ABS($B$49-$B$48)^2)))</f>
        <v>14.431857013327075</v>
      </c>
      <c r="AJ48">
        <f>1/0.135</f>
        <v>7.4074074074074066</v>
      </c>
      <c r="AO48">
        <f t="shared" si="13"/>
        <v>106.90264454316352</v>
      </c>
      <c r="AV48">
        <f>((0.055/0.135)*100)</f>
        <v>40.74074074074074</v>
      </c>
      <c r="BA48">
        <f>((0.08/0.135)*100)</f>
        <v>59.259259259259252</v>
      </c>
      <c r="BG48">
        <f>ABS($F$48-$H$48)</f>
        <v>4.0647930000000008</v>
      </c>
      <c r="BI48">
        <v>3.2625955000000002</v>
      </c>
      <c r="BJ48">
        <v>2.9007330000000002</v>
      </c>
      <c r="BL48">
        <f>SQRT((ABS($A$48-$E$48)^2+(ABS($B$48-$F$48)^2)))</f>
        <v>3.1358058164811631</v>
      </c>
      <c r="BO48">
        <f>SQRT((ABS($A$48-$G$48)^2+(ABS($B$48-$H$48)^2)))</f>
        <v>6.1933725294409161</v>
      </c>
      <c r="BR48">
        <f>DEGREES(ACOS((4.17309885698446^2+21.2239505795993^2-20.6270434589522^2)/(2*4.17309885698446*21.2239505795993)))</f>
        <v>76.15261220665208</v>
      </c>
      <c r="BS48">
        <f>DEGREES(ACOS((17.1754101296943^2+18.0744490106684^2-4.17309885698446^2)/(2*17.1754101296943*18.0744490106684)))</f>
        <v>13.281531745606937</v>
      </c>
      <c r="BU48">
        <v>11</v>
      </c>
      <c r="BV48">
        <v>0</v>
      </c>
      <c r="BW48">
        <v>2</v>
      </c>
      <c r="BX48">
        <v>9</v>
      </c>
      <c r="CL48">
        <v>16</v>
      </c>
      <c r="CM48">
        <v>5</v>
      </c>
      <c r="CN48">
        <v>4</v>
      </c>
      <c r="CO48">
        <v>10</v>
      </c>
      <c r="DC48">
        <f>((0/11)*100)</f>
        <v>0</v>
      </c>
      <c r="DD48">
        <f>((2/11)*100)</f>
        <v>18.181818181818183</v>
      </c>
      <c r="DE48">
        <f>((9/11)*100)</f>
        <v>81.818181818181827</v>
      </c>
      <c r="DP48">
        <f>((5/16)*100)</f>
        <v>31.25</v>
      </c>
      <c r="DQ48">
        <f>((4/16)*100)</f>
        <v>25</v>
      </c>
      <c r="DR48">
        <f>((10/16)*100)</f>
        <v>62.5</v>
      </c>
    </row>
    <row r="49" spans="1:131" x14ac:dyDescent="0.25">
      <c r="A49">
        <v>273.41698700000001</v>
      </c>
      <c r="B49">
        <v>5.7535949999999998</v>
      </c>
      <c r="BR49">
        <f>DEGREES(ACOS((4.29632921657664^2+31.0377345207417^2-30.1931674452299^2)/(2*4.29632921657664*31.0377345207417)))</f>
        <v>74.744988735269118</v>
      </c>
      <c r="BS49">
        <f>DEGREES(ACOS((20.6270434589522^2+21.4739722108049^2-4.55252684272899^2)/(2*20.6270434589522*21.4739722108049)))</f>
        <v>12.200366916805779</v>
      </c>
    </row>
    <row r="50" spans="1:131" x14ac:dyDescent="0.25">
      <c r="A50" t="s">
        <v>22</v>
      </c>
      <c r="B50" t="s">
        <v>22</v>
      </c>
      <c r="C50" t="s">
        <v>22</v>
      </c>
      <c r="D50" t="s">
        <v>22</v>
      </c>
      <c r="E50" t="s">
        <v>22</v>
      </c>
      <c r="F50" t="s">
        <v>22</v>
      </c>
      <c r="G50" t="s">
        <v>22</v>
      </c>
      <c r="H50" t="s">
        <v>22</v>
      </c>
      <c r="BR50">
        <f>DEGREES(ACOS((3.73794198260393^2+22.5487346355897^2-22.657180839211^2)/(2*3.73794198260393*22.5487346355897)))</f>
        <v>86.91577970231279</v>
      </c>
      <c r="BS50">
        <f>DEGREES(ACOS((18.1082702422092^2+18.9123336869496^2-4.29632921657664^2)/(2*18.1082702422092*18.9123336869496)))</f>
        <v>13.095217430008212</v>
      </c>
    </row>
    <row r="51" spans="1:131" x14ac:dyDescent="0.25">
      <c r="A51">
        <v>93.177084000000008</v>
      </c>
      <c r="B51">
        <v>6.8971080000000002</v>
      </c>
      <c r="C51">
        <v>84.540531000000001</v>
      </c>
      <c r="D51">
        <v>5.686604</v>
      </c>
      <c r="E51">
        <v>76.048817000000014</v>
      </c>
      <c r="F51">
        <v>9.1899239999999995</v>
      </c>
      <c r="G51">
        <v>84.595013000000009</v>
      </c>
      <c r="H51">
        <v>5.8284529999999997</v>
      </c>
      <c r="K51">
        <f>(14/200)</f>
        <v>7.0000000000000007E-2</v>
      </c>
      <c r="L51">
        <f>(16/200)</f>
        <v>0.08</v>
      </c>
      <c r="M51">
        <f>(16/200)</f>
        <v>0.08</v>
      </c>
      <c r="N51">
        <f>(13/200)</f>
        <v>6.5000000000000002E-2</v>
      </c>
      <c r="P51">
        <f>(12/200)</f>
        <v>0.06</v>
      </c>
      <c r="Q51">
        <f>(15/200)</f>
        <v>7.4999999999999997E-2</v>
      </c>
      <c r="R51">
        <f>(14/200)</f>
        <v>7.0000000000000007E-2</v>
      </c>
      <c r="S51">
        <f>(13/200)</f>
        <v>6.5000000000000002E-2</v>
      </c>
      <c r="U51">
        <f>0.07+0.06</f>
        <v>0.13</v>
      </c>
      <c r="V51">
        <f>0.08+0.075</f>
        <v>0.155</v>
      </c>
      <c r="W51">
        <f>0.08+0.07</f>
        <v>0.15000000000000002</v>
      </c>
      <c r="X51">
        <f>0.065+0.065</f>
        <v>0.13</v>
      </c>
      <c r="Z51">
        <f>SQRT((ABS($A$52-$A$51)^2+(ABS($B$52-$B$51)^2)))</f>
        <v>20.692611550149891</v>
      </c>
      <c r="AA51">
        <f>SQRT((ABS($C$52-$C$51)^2+(ABS($D$52-$D$51)^2)))</f>
        <v>19.651166645759027</v>
      </c>
      <c r="AB51">
        <f>SQRT((ABS($E$52-$E$51)^2+(ABS($F$52-$F$51)^2)))</f>
        <v>16.891908629269452</v>
      </c>
      <c r="AC51">
        <f>SQRT((ABS($G$52-$G$51)^2+(ABS($H$52-$H$51)^2)))</f>
        <v>21.065100800853642</v>
      </c>
      <c r="AJ51">
        <f>1/0.13</f>
        <v>7.6923076923076916</v>
      </c>
      <c r="AK51">
        <f>1/0.155</f>
        <v>6.4516129032258069</v>
      </c>
      <c r="AL51">
        <f>1/0.15</f>
        <v>6.666666666666667</v>
      </c>
      <c r="AM51">
        <f>1/0.13</f>
        <v>7.6923076923076916</v>
      </c>
      <c r="AO51">
        <f t="shared" ref="AO51:AO57" si="17">$Z51/$U51</f>
        <v>159.17393500115301</v>
      </c>
      <c r="AP51">
        <f t="shared" ref="AP51:AP57" si="18">$AA51/$V51</f>
        <v>126.78172029521953</v>
      </c>
      <c r="AQ51">
        <f t="shared" ref="AQ51:AQ58" si="19">$AB51/$W51</f>
        <v>112.61272419512966</v>
      </c>
      <c r="AR51">
        <f t="shared" ref="AR51:AR56" si="20">$AC51/$X51</f>
        <v>162.03923692964341</v>
      </c>
      <c r="AV51">
        <f>((0.07/0.13)*100)</f>
        <v>53.846153846153854</v>
      </c>
      <c r="AW51">
        <f>((0.08/0.155)*100)</f>
        <v>51.612903225806448</v>
      </c>
      <c r="AX51">
        <f>((0.08/0.15)*100)</f>
        <v>53.333333333333336</v>
      </c>
      <c r="AY51">
        <f>((0.065/0.13)*100)</f>
        <v>50</v>
      </c>
      <c r="BA51">
        <f>((0.06/0.13)*100)</f>
        <v>46.153846153846153</v>
      </c>
      <c r="BB51">
        <f>((0.075/0.155)*100)</f>
        <v>48.387096774193544</v>
      </c>
      <c r="BC51">
        <f>((0.07/0.15)*100)</f>
        <v>46.666666666666671</v>
      </c>
      <c r="BD51">
        <f>((0.065/0.13)*100)</f>
        <v>50</v>
      </c>
      <c r="BF51">
        <f>ABS($B$51-$D$51)</f>
        <v>1.2105040000000002</v>
      </c>
      <c r="BG51">
        <f>ABS($F$51-$H$51)</f>
        <v>3.3614709999999999</v>
      </c>
      <c r="BL51">
        <f>SQRT((ABS($A$51-$E$52)^2+(ABS($B$51-$F$52)^2)))</f>
        <v>0.96042146360907577</v>
      </c>
      <c r="BM51">
        <f>SQRT((ABS($C$51-$G$51)^2+(ABS($D$51-$H$51)^2)))</f>
        <v>0.1519520553497079</v>
      </c>
      <c r="BO51">
        <f>SQRT((ABS($A$51-$G$51)^2+(ABS($B$51-$H$51)^2)))</f>
        <v>8.6483504876979858</v>
      </c>
      <c r="BP51">
        <f>SQRT((ABS($C$51-$E$52)^2+(ABS($D$51-$F$52)^2)))</f>
        <v>8.6102930274206191</v>
      </c>
      <c r="BR51">
        <f>DEGREES(ACOS((24.3129867617849^2+23.5441341900582^2-3.85474366042737^2)/(2*24.3129867617849*23.5441341900582)))</f>
        <v>9.0551246407617629</v>
      </c>
      <c r="BS51">
        <f>DEGREES(ACOS((30.1931674452299^2+29.9624641323099^2-3.73794198260393^2)/(2*30.1931674452299*29.9624641323099)))</f>
        <v>7.1115152161588302</v>
      </c>
      <c r="BU51">
        <v>14</v>
      </c>
      <c r="BV51">
        <v>4</v>
      </c>
      <c r="BW51">
        <v>4</v>
      </c>
      <c r="BX51">
        <v>11</v>
      </c>
      <c r="BY51">
        <v>16</v>
      </c>
      <c r="BZ51">
        <v>4</v>
      </c>
      <c r="CA51">
        <v>13</v>
      </c>
      <c r="CB51">
        <v>3</v>
      </c>
      <c r="CC51">
        <v>16</v>
      </c>
      <c r="CD51">
        <v>4</v>
      </c>
      <c r="CE51">
        <v>13</v>
      </c>
      <c r="CF51">
        <v>5</v>
      </c>
      <c r="CG51">
        <v>13</v>
      </c>
      <c r="CH51">
        <v>11</v>
      </c>
      <c r="CI51">
        <v>3</v>
      </c>
      <c r="CJ51">
        <v>5</v>
      </c>
      <c r="CL51">
        <v>12</v>
      </c>
      <c r="CM51">
        <v>0</v>
      </c>
      <c r="CN51">
        <v>0</v>
      </c>
      <c r="CO51">
        <v>10</v>
      </c>
      <c r="CP51">
        <v>15</v>
      </c>
      <c r="CQ51">
        <v>0</v>
      </c>
      <c r="CR51">
        <v>12</v>
      </c>
      <c r="CS51">
        <v>0</v>
      </c>
      <c r="CT51">
        <v>14</v>
      </c>
      <c r="CU51">
        <v>0</v>
      </c>
      <c r="CV51">
        <v>12</v>
      </c>
      <c r="CW51">
        <v>0</v>
      </c>
      <c r="CX51">
        <v>13</v>
      </c>
      <c r="CY51">
        <v>10</v>
      </c>
      <c r="CZ51">
        <v>0</v>
      </c>
      <c r="DA51">
        <v>2</v>
      </c>
      <c r="DC51">
        <f>((4/14)*100)</f>
        <v>28.571428571428569</v>
      </c>
      <c r="DD51">
        <f>((4/14)*100)</f>
        <v>28.571428571428569</v>
      </c>
      <c r="DE51">
        <f>((11/14)*100)</f>
        <v>78.571428571428569</v>
      </c>
      <c r="DF51">
        <f>((4/16)*100)</f>
        <v>25</v>
      </c>
      <c r="DG51">
        <f>((13/16)*100)</f>
        <v>81.25</v>
      </c>
      <c r="DH51">
        <f>((3/16)*100)</f>
        <v>18.75</v>
      </c>
      <c r="DI51">
        <f>((4/16)*100)</f>
        <v>25</v>
      </c>
      <c r="DJ51">
        <f>((13/16)*100)</f>
        <v>81.25</v>
      </c>
      <c r="DK51">
        <f>((5/16)*100)</f>
        <v>31.25</v>
      </c>
      <c r="DL51">
        <f>((11/13)*100)</f>
        <v>84.615384615384613</v>
      </c>
      <c r="DM51">
        <f>((3/13)*100)</f>
        <v>23.076923076923077</v>
      </c>
      <c r="DN51">
        <f>((5/13)*100)</f>
        <v>38.461538461538467</v>
      </c>
      <c r="DP51">
        <f>((0/12)*100)</f>
        <v>0</v>
      </c>
      <c r="DQ51">
        <f>((0/12)*100)</f>
        <v>0</v>
      </c>
      <c r="DR51">
        <f>((10/12)*100)</f>
        <v>83.333333333333343</v>
      </c>
      <c r="DS51">
        <f>((0/15)*100)</f>
        <v>0</v>
      </c>
      <c r="DT51">
        <f>((12/15)*100)</f>
        <v>80</v>
      </c>
      <c r="DU51">
        <f>((0/15)*100)</f>
        <v>0</v>
      </c>
      <c r="DV51">
        <f>((0/14)*100)</f>
        <v>0</v>
      </c>
      <c r="DW51">
        <f>((12/14)*100)</f>
        <v>85.714285714285708</v>
      </c>
      <c r="DX51">
        <f>((0/14)*100)</f>
        <v>0</v>
      </c>
      <c r="DY51">
        <f>((10/13)*100)</f>
        <v>76.923076923076934</v>
      </c>
      <c r="DZ51">
        <f>((0/13)*100)</f>
        <v>0</v>
      </c>
      <c r="EA51">
        <f>((2/13)*100)</f>
        <v>15.384615384615385</v>
      </c>
    </row>
    <row r="52" spans="1:131" x14ac:dyDescent="0.25">
      <c r="A52">
        <v>113.869438</v>
      </c>
      <c r="B52">
        <v>7.0003489999999999</v>
      </c>
      <c r="C52">
        <v>104.188507</v>
      </c>
      <c r="D52">
        <v>5.3324999999999996</v>
      </c>
      <c r="E52">
        <v>92.884419000000008</v>
      </c>
      <c r="F52">
        <v>7.811852</v>
      </c>
      <c r="G52">
        <v>105.634568</v>
      </c>
      <c r="H52">
        <v>4.7913430000000004</v>
      </c>
      <c r="K52">
        <f>(13/200)</f>
        <v>6.5000000000000002E-2</v>
      </c>
      <c r="L52">
        <f>(17/200)</f>
        <v>8.5000000000000006E-2</v>
      </c>
      <c r="M52">
        <f>(11/200)</f>
        <v>5.5E-2</v>
      </c>
      <c r="N52">
        <f>(17/200)</f>
        <v>8.5000000000000006E-2</v>
      </c>
      <c r="P52">
        <f>(9/200)</f>
        <v>4.4999999999999998E-2</v>
      </c>
      <c r="Q52">
        <f>(10/200)</f>
        <v>0.05</v>
      </c>
      <c r="R52">
        <f>(10/200)</f>
        <v>0.05</v>
      </c>
      <c r="S52">
        <f>(10/200)</f>
        <v>0.05</v>
      </c>
      <c r="U52">
        <f>0.065+0.045</f>
        <v>0.11</v>
      </c>
      <c r="V52">
        <f>0.085+0.05</f>
        <v>0.13500000000000001</v>
      </c>
      <c r="W52">
        <f>0.055+0.05</f>
        <v>0.10500000000000001</v>
      </c>
      <c r="X52">
        <f>0.085+0.05</f>
        <v>0.13500000000000001</v>
      </c>
      <c r="Z52">
        <f>SQRT((ABS($A$53-$A$52)^2+(ABS($B$53-$B$52)^2)))</f>
        <v>21.291550644271648</v>
      </c>
      <c r="AA52">
        <f>SQRT((ABS($C$53-$C$52)^2+(ABS($D$53-$D$52)^2)))</f>
        <v>26.041039515481284</v>
      </c>
      <c r="AB52">
        <f>SQRT((ABS($E$53-$E$52)^2+(ABS($F$53-$F$52)^2)))</f>
        <v>19.389588325106484</v>
      </c>
      <c r="AC52">
        <f>SQRT((ABS($G$53-$G$52)^2+(ABS($H$53-$H$52)^2)))</f>
        <v>30.423648052480811</v>
      </c>
      <c r="AJ52">
        <f>1/0.11</f>
        <v>9.0909090909090917</v>
      </c>
      <c r="AK52">
        <f>1/0.135</f>
        <v>7.4074074074074066</v>
      </c>
      <c r="AL52">
        <f>1/0.105</f>
        <v>9.5238095238095237</v>
      </c>
      <c r="AM52">
        <f>1/0.135</f>
        <v>7.4074074074074066</v>
      </c>
      <c r="AO52">
        <f t="shared" si="17"/>
        <v>193.55955131156043</v>
      </c>
      <c r="AP52">
        <f t="shared" si="18"/>
        <v>192.89658900356505</v>
      </c>
      <c r="AQ52">
        <f t="shared" si="19"/>
        <v>184.66274595339507</v>
      </c>
      <c r="AR52">
        <f t="shared" si="20"/>
        <v>225.36035594430228</v>
      </c>
      <c r="AV52">
        <f>((0.065/0.11)*100)</f>
        <v>59.090909090909093</v>
      </c>
      <c r="AW52">
        <f>((0.085/0.135)*100)</f>
        <v>62.962962962962962</v>
      </c>
      <c r="AX52">
        <f>((0.055/0.105)*100)</f>
        <v>52.380952380952387</v>
      </c>
      <c r="AY52">
        <f>((0.085/0.135)*100)</f>
        <v>62.962962962962962</v>
      </c>
      <c r="BA52">
        <f>((0.045/0.11)*100)</f>
        <v>40.909090909090907</v>
      </c>
      <c r="BB52">
        <f>((0.05/0.135)*100)</f>
        <v>37.037037037037038</v>
      </c>
      <c r="BC52">
        <f>((0.05/0.105)*100)</f>
        <v>47.61904761904762</v>
      </c>
      <c r="BD52">
        <f>((0.05/0.135)*100)</f>
        <v>37.037037037037038</v>
      </c>
      <c r="BF52">
        <f>ABS($B$52-$D$52)</f>
        <v>1.6678490000000004</v>
      </c>
      <c r="BG52">
        <f>ABS($F$52-$H$52)</f>
        <v>3.0205089999999997</v>
      </c>
      <c r="BL52">
        <f>SQRT((ABS($A$52-$E$53)^2+(ABS($B$52-$F$53)^2)))</f>
        <v>1.7564802442077188</v>
      </c>
      <c r="BM52">
        <f>SQRT((ABS($C$52-$G$52)^2+(ABS($D$52-$H$52)^2)))</f>
        <v>1.544002368641318</v>
      </c>
      <c r="BO52">
        <f>SQRT((ABS($A$52-$G$52)^2+(ABS($B$52-$H$52)^2)))</f>
        <v>8.5260067689942645</v>
      </c>
      <c r="BP52">
        <f>SQRT((ABS($C$52-$E$53)^2+(ABS($D$52-$F$53)^2)))</f>
        <v>8.434667008332811</v>
      </c>
      <c r="BR52">
        <f>DEGREES(ACOS((21.1634762848829^2+18.5988332965539^2-4.61058556124545^2)/(2*21.1634762848829*18.5988332965539)))</f>
        <v>11.082253282248185</v>
      </c>
      <c r="BS52">
        <f>DEGREES(ACOS((22.657180839211^2+21.6709841240739^2-4.05480318902163^2)/(2*22.657180839211*21.6709841240739)))</f>
        <v>10.183124898365113</v>
      </c>
      <c r="BU52">
        <v>13</v>
      </c>
      <c r="BV52">
        <v>8</v>
      </c>
      <c r="BW52">
        <v>5</v>
      </c>
      <c r="BX52">
        <v>10</v>
      </c>
      <c r="BY52">
        <v>17</v>
      </c>
      <c r="BZ52">
        <v>8</v>
      </c>
      <c r="CA52">
        <v>8</v>
      </c>
      <c r="CB52">
        <v>7</v>
      </c>
      <c r="CC52">
        <v>11</v>
      </c>
      <c r="CD52">
        <v>3</v>
      </c>
      <c r="CE52">
        <v>8</v>
      </c>
      <c r="CF52">
        <v>5</v>
      </c>
      <c r="CG52">
        <v>17</v>
      </c>
      <c r="CH52">
        <v>10</v>
      </c>
      <c r="CI52">
        <v>9</v>
      </c>
      <c r="CJ52">
        <v>12</v>
      </c>
      <c r="CL52">
        <v>9</v>
      </c>
      <c r="CM52">
        <v>0</v>
      </c>
      <c r="CN52">
        <v>1</v>
      </c>
      <c r="CO52">
        <v>7</v>
      </c>
      <c r="CP52">
        <v>10</v>
      </c>
      <c r="CQ52">
        <v>0</v>
      </c>
      <c r="CR52">
        <v>7</v>
      </c>
      <c r="CS52">
        <v>0</v>
      </c>
      <c r="CT52">
        <v>10</v>
      </c>
      <c r="CU52">
        <v>0</v>
      </c>
      <c r="CV52">
        <v>7</v>
      </c>
      <c r="CW52">
        <v>2</v>
      </c>
      <c r="CX52">
        <v>10</v>
      </c>
      <c r="CY52">
        <v>7</v>
      </c>
      <c r="CZ52">
        <v>0</v>
      </c>
      <c r="DA52">
        <v>4</v>
      </c>
      <c r="DC52">
        <f>((8/13)*100)</f>
        <v>61.53846153846154</v>
      </c>
      <c r="DD52">
        <f>((5/13)*100)</f>
        <v>38.461538461538467</v>
      </c>
      <c r="DE52">
        <f>((10/13)*100)</f>
        <v>76.923076923076934</v>
      </c>
      <c r="DF52">
        <f>((8/17)*100)</f>
        <v>47.058823529411761</v>
      </c>
      <c r="DG52">
        <f>((8/17)*100)</f>
        <v>47.058823529411761</v>
      </c>
      <c r="DH52">
        <f>((7/17)*100)</f>
        <v>41.17647058823529</v>
      </c>
      <c r="DI52">
        <f>((3/11)*100)</f>
        <v>27.27272727272727</v>
      </c>
      <c r="DJ52">
        <f>((8/11)*100)</f>
        <v>72.727272727272734</v>
      </c>
      <c r="DK52">
        <f>((5/11)*100)</f>
        <v>45.454545454545453</v>
      </c>
      <c r="DL52">
        <f>((10/17)*100)</f>
        <v>58.82352941176471</v>
      </c>
      <c r="DM52">
        <f>((9/17)*100)</f>
        <v>52.941176470588239</v>
      </c>
      <c r="DN52">
        <f>((12/17)*100)</f>
        <v>70.588235294117652</v>
      </c>
      <c r="DP52">
        <f>((0/9)*100)</f>
        <v>0</v>
      </c>
      <c r="DQ52">
        <f>((1/9)*100)</f>
        <v>11.111111111111111</v>
      </c>
      <c r="DR52">
        <f>((7/9)*100)</f>
        <v>77.777777777777786</v>
      </c>
      <c r="DS52">
        <f>((0/10)*100)</f>
        <v>0</v>
      </c>
      <c r="DT52">
        <f>((7/10)*100)</f>
        <v>70</v>
      </c>
      <c r="DU52">
        <f>((0/10)*100)</f>
        <v>0</v>
      </c>
      <c r="DV52">
        <f>((0/10)*100)</f>
        <v>0</v>
      </c>
      <c r="DW52">
        <f>((7/10)*100)</f>
        <v>70</v>
      </c>
      <c r="DX52">
        <f>((2/10)*100)</f>
        <v>20</v>
      </c>
      <c r="DY52">
        <f>((7/10)*100)</f>
        <v>70</v>
      </c>
      <c r="DZ52">
        <f>((0/10)*100)</f>
        <v>0</v>
      </c>
      <c r="EA52">
        <f>((4/10)*100)</f>
        <v>40</v>
      </c>
    </row>
    <row r="53" spans="1:131" x14ac:dyDescent="0.25">
      <c r="A53">
        <v>135.14161000000001</v>
      </c>
      <c r="B53">
        <v>7.9085489999999998</v>
      </c>
      <c r="C53">
        <v>130.22295</v>
      </c>
      <c r="D53">
        <v>5.9186030000000001</v>
      </c>
      <c r="E53">
        <v>112.273854</v>
      </c>
      <c r="F53">
        <v>7.7347429999999999</v>
      </c>
      <c r="G53">
        <v>136.04888199999999</v>
      </c>
      <c r="H53">
        <v>5.5449109999999999</v>
      </c>
      <c r="K53">
        <f>(11/200)</f>
        <v>5.5E-2</v>
      </c>
      <c r="L53">
        <f>(18/200)</f>
        <v>0.09</v>
      </c>
      <c r="M53">
        <f>(12/200)</f>
        <v>0.06</v>
      </c>
      <c r="N53">
        <f>(14/200)</f>
        <v>7.0000000000000007E-2</v>
      </c>
      <c r="P53">
        <f>(7/200)</f>
        <v>3.5000000000000003E-2</v>
      </c>
      <c r="Q53">
        <f>(8/200)</f>
        <v>0.04</v>
      </c>
      <c r="R53">
        <f>(9/200)</f>
        <v>4.4999999999999998E-2</v>
      </c>
      <c r="S53">
        <f>(8/200)</f>
        <v>0.04</v>
      </c>
      <c r="U53">
        <f>0.055+0.035</f>
        <v>0.09</v>
      </c>
      <c r="V53">
        <f>0.09+0.04</f>
        <v>0.13</v>
      </c>
      <c r="W53">
        <f>0.06+0.045</f>
        <v>0.105</v>
      </c>
      <c r="X53">
        <f>0.07+0.04</f>
        <v>0.11000000000000001</v>
      </c>
      <c r="Z53">
        <f>SQRT((ABS($A$54-$A$53)^2+(ABS($B$54-$B$53)^2)))</f>
        <v>30.04889535291305</v>
      </c>
      <c r="AA53">
        <f>SQRT((ABS($C$54-$C$53)^2+(ABS($D$54-$D$53)^2)))</f>
        <v>38.248768230506521</v>
      </c>
      <c r="AB53">
        <f>SQRT((ABS($E$54-$E$53)^2+(ABS($F$54-$F$53)^2)))</f>
        <v>23.381417331280591</v>
      </c>
      <c r="AC53">
        <f>SQRT((ABS($G$54-$G$53)^2+(ABS($H$54-$H$53)^2)))</f>
        <v>33.711285579377858</v>
      </c>
      <c r="AJ53">
        <f>1/0.09</f>
        <v>11.111111111111111</v>
      </c>
      <c r="AK53">
        <f>1/0.13</f>
        <v>7.6923076923076916</v>
      </c>
      <c r="AL53">
        <f>1/0.105</f>
        <v>9.5238095238095237</v>
      </c>
      <c r="AM53">
        <f>1/0.11</f>
        <v>9.0909090909090917</v>
      </c>
      <c r="AO53">
        <f t="shared" si="17"/>
        <v>333.87661503236723</v>
      </c>
      <c r="AP53">
        <f t="shared" si="18"/>
        <v>294.2212940808194</v>
      </c>
      <c r="AQ53">
        <f t="shared" si="19"/>
        <v>222.68016505981515</v>
      </c>
      <c r="AR53">
        <f t="shared" si="20"/>
        <v>306.46623253979868</v>
      </c>
      <c r="AV53">
        <f>((0.055/0.09)*100)</f>
        <v>61.111111111111114</v>
      </c>
      <c r="AW53">
        <f>((0.09/0.13)*100)</f>
        <v>69.230769230769226</v>
      </c>
      <c r="AX53">
        <f>((0.06/0.105)*100)</f>
        <v>57.142857142857139</v>
      </c>
      <c r="AY53">
        <f>((0.07/0.11)*100)</f>
        <v>63.636363636363647</v>
      </c>
      <c r="BA53">
        <f>((0.035/0.09)*100)</f>
        <v>38.888888888888893</v>
      </c>
      <c r="BB53">
        <f>((0.04/0.13)*100)</f>
        <v>30.76923076923077</v>
      </c>
      <c r="BC53">
        <f>((0.045/0.105)*100)</f>
        <v>42.857142857142854</v>
      </c>
      <c r="BD53">
        <f>((0.04/0.11)*100)</f>
        <v>36.363636363636367</v>
      </c>
      <c r="BF53">
        <f>ABS($B$53-$D$53)</f>
        <v>1.9899459999999998</v>
      </c>
      <c r="BG53">
        <f>ABS($F$53-$H$53)</f>
        <v>2.189832</v>
      </c>
      <c r="BL53">
        <f>SQRT((ABS($A$53-$E$54)^2+(ABS($B$53-$F$54)^2)))</f>
        <v>1.0925766414750855</v>
      </c>
      <c r="BM53">
        <f>SQRT((ABS($C$53-$G$53)^2+(ABS($D$53-$H$53)^2)))</f>
        <v>5.8379045366884803</v>
      </c>
      <c r="BO53">
        <f>SQRT((ABS($A$53-$G$53)^2+(ABS($B$53-$H$53)^2)))</f>
        <v>2.5317833787723543</v>
      </c>
      <c r="BP53">
        <f>SQRT((ABS($C$53-$E$54)^2+(ABS($D$53-$F$54)^2)))</f>
        <v>6.165724442380224</v>
      </c>
      <c r="BS53">
        <f>DEGREES(ACOS((21.2240816300524^2+21.0128610584901^2-4.10886881140114^2)/(2*21.2240816300524*21.0128610584901)))</f>
        <v>11.150615962420423</v>
      </c>
      <c r="BU53">
        <v>11</v>
      </c>
      <c r="BV53">
        <v>11</v>
      </c>
      <c r="BW53">
        <v>3</v>
      </c>
      <c r="BX53">
        <v>3</v>
      </c>
      <c r="BY53">
        <v>18</v>
      </c>
      <c r="BZ53">
        <v>11</v>
      </c>
      <c r="CA53">
        <v>10</v>
      </c>
      <c r="CB53">
        <v>10</v>
      </c>
      <c r="CC53">
        <v>12</v>
      </c>
      <c r="CD53">
        <v>5</v>
      </c>
      <c r="CE53">
        <v>4</v>
      </c>
      <c r="CF53">
        <v>12</v>
      </c>
      <c r="CG53">
        <v>14</v>
      </c>
      <c r="CH53">
        <v>6</v>
      </c>
      <c r="CI53">
        <v>6</v>
      </c>
      <c r="CJ53">
        <v>14</v>
      </c>
      <c r="CL53">
        <v>7</v>
      </c>
      <c r="CM53">
        <v>3</v>
      </c>
      <c r="CN53">
        <v>0</v>
      </c>
      <c r="CO53">
        <v>0</v>
      </c>
      <c r="CP53">
        <v>8</v>
      </c>
      <c r="CQ53">
        <v>3</v>
      </c>
      <c r="CR53">
        <v>0</v>
      </c>
      <c r="CS53">
        <v>0</v>
      </c>
      <c r="CT53">
        <v>9</v>
      </c>
      <c r="CU53">
        <v>1</v>
      </c>
      <c r="CV53">
        <v>0</v>
      </c>
      <c r="CW53">
        <v>4</v>
      </c>
      <c r="CX53">
        <v>8</v>
      </c>
      <c r="CY53">
        <v>0</v>
      </c>
      <c r="CZ53">
        <v>0</v>
      </c>
      <c r="DA53">
        <v>8</v>
      </c>
      <c r="DC53">
        <f>((11/11)*100)</f>
        <v>100</v>
      </c>
      <c r="DD53">
        <f>((3/11)*100)</f>
        <v>27.27272727272727</v>
      </c>
      <c r="DE53">
        <f>((3/11)*100)</f>
        <v>27.27272727272727</v>
      </c>
      <c r="DF53">
        <f>((11/18)*100)</f>
        <v>61.111111111111114</v>
      </c>
      <c r="DG53">
        <f>((10/18)*100)</f>
        <v>55.555555555555557</v>
      </c>
      <c r="DH53">
        <f>((10/18)*100)</f>
        <v>55.555555555555557</v>
      </c>
      <c r="DI53">
        <f>((5/12)*100)</f>
        <v>41.666666666666671</v>
      </c>
      <c r="DJ53">
        <f>((4/12)*100)</f>
        <v>33.333333333333329</v>
      </c>
      <c r="DK53">
        <f>((12/12)*100)</f>
        <v>100</v>
      </c>
      <c r="DL53">
        <f>((6/14)*100)</f>
        <v>42.857142857142854</v>
      </c>
      <c r="DM53">
        <f>((6/14)*100)</f>
        <v>42.857142857142854</v>
      </c>
      <c r="DN53">
        <f>((14/14)*100)</f>
        <v>100</v>
      </c>
      <c r="DP53">
        <f>((3/7)*100)</f>
        <v>42.857142857142854</v>
      </c>
      <c r="DQ53">
        <f>((0/7)*100)</f>
        <v>0</v>
      </c>
      <c r="DR53">
        <f>((0/7)*100)</f>
        <v>0</v>
      </c>
      <c r="DS53">
        <f>((3/8)*100)</f>
        <v>37.5</v>
      </c>
      <c r="DT53">
        <f t="shared" ref="DT53:DU55" si="21">((0/8)*100)</f>
        <v>0</v>
      </c>
      <c r="DU53">
        <f t="shared" si="21"/>
        <v>0</v>
      </c>
      <c r="DV53">
        <f>((1/9)*100)</f>
        <v>11.111111111111111</v>
      </c>
      <c r="DW53">
        <f>((0/9)*100)</f>
        <v>0</v>
      </c>
      <c r="DX53">
        <f>((4/9)*100)</f>
        <v>44.444444444444443</v>
      </c>
      <c r="DY53">
        <f>((0/8)*100)</f>
        <v>0</v>
      </c>
      <c r="DZ53">
        <f>((0/8)*100)</f>
        <v>0</v>
      </c>
      <c r="EA53">
        <f>((8/8)*100)</f>
        <v>100</v>
      </c>
    </row>
    <row r="54" spans="1:131" x14ac:dyDescent="0.25">
      <c r="A54">
        <v>165.190358</v>
      </c>
      <c r="B54">
        <v>8.0026530000000005</v>
      </c>
      <c r="C54">
        <v>168.471633</v>
      </c>
      <c r="D54">
        <v>5.8378569999999996</v>
      </c>
      <c r="E54">
        <v>135.62683899999999</v>
      </c>
      <c r="F54">
        <v>8.8874650000000006</v>
      </c>
      <c r="G54">
        <v>169.75550899999999</v>
      </c>
      <c r="H54">
        <v>4.9844900000000001</v>
      </c>
      <c r="K54">
        <f>(16/200)</f>
        <v>0.08</v>
      </c>
      <c r="L54">
        <f>(17/200)</f>
        <v>8.5000000000000006E-2</v>
      </c>
      <c r="M54">
        <f>(15/200)</f>
        <v>7.4999999999999997E-2</v>
      </c>
      <c r="N54">
        <f>(16/200)</f>
        <v>0.08</v>
      </c>
      <c r="P54">
        <f>(8/200)</f>
        <v>0.04</v>
      </c>
      <c r="Q54">
        <f>(8/200)</f>
        <v>0.04</v>
      </c>
      <c r="R54">
        <f>(8/200)</f>
        <v>0.04</v>
      </c>
      <c r="S54">
        <f>(9/200)</f>
        <v>4.4999999999999998E-2</v>
      </c>
      <c r="U54">
        <f>0.08+0.04</f>
        <v>0.12</v>
      </c>
      <c r="V54">
        <f>0.085+0.04</f>
        <v>0.125</v>
      </c>
      <c r="W54">
        <f>0.075+0.04</f>
        <v>0.11499999999999999</v>
      </c>
      <c r="X54">
        <f>0.08+0.045</f>
        <v>0.125</v>
      </c>
      <c r="Z54">
        <f>SQRT((ABS($A$55-$A$54)^2+(ABS($B$55-$B$54)^2)))</f>
        <v>28.488313840651063</v>
      </c>
      <c r="AA54">
        <f>SQRT((ABS($C$55-$C$54)^2+(ABS($D$55-$D$54)^2)))</f>
        <v>29.295472132550898</v>
      </c>
      <c r="AB54">
        <f>SQRT((ABS($E$55-$E$54)^2+(ABS($F$55-$F$54)^2)))</f>
        <v>35.844639524634708</v>
      </c>
      <c r="AC54">
        <f>SQRT((ABS($G$55-$G$54)^2+(ABS($H$55-$H$54)^2)))</f>
        <v>30.547584208989832</v>
      </c>
      <c r="AJ54">
        <f>1/0.12</f>
        <v>8.3333333333333339</v>
      </c>
      <c r="AK54">
        <f>1/0.125</f>
        <v>8</v>
      </c>
      <c r="AL54">
        <f>1/0.115</f>
        <v>8.695652173913043</v>
      </c>
      <c r="AM54">
        <f>1/0.125</f>
        <v>8</v>
      </c>
      <c r="AO54">
        <f t="shared" si="17"/>
        <v>237.40261533875886</v>
      </c>
      <c r="AP54">
        <f t="shared" si="18"/>
        <v>234.36377706040719</v>
      </c>
      <c r="AQ54">
        <f t="shared" si="19"/>
        <v>311.69251760551924</v>
      </c>
      <c r="AR54">
        <f t="shared" si="20"/>
        <v>244.38067367191866</v>
      </c>
      <c r="AV54">
        <f>((0.08/0.12)*100)</f>
        <v>66.666666666666671</v>
      </c>
      <c r="AW54">
        <f>((0.085/0.125)*100)</f>
        <v>68</v>
      </c>
      <c r="AX54">
        <f>((0.075/0.115)*100)</f>
        <v>65.217391304347814</v>
      </c>
      <c r="AY54">
        <f>((0.08/0.125)*100)</f>
        <v>64</v>
      </c>
      <c r="BA54">
        <f>((0.04/0.12)*100)</f>
        <v>33.333333333333336</v>
      </c>
      <c r="BB54">
        <f>((0.04/0.125)*100)</f>
        <v>32</v>
      </c>
      <c r="BC54">
        <f>((0.04/0.115)*100)</f>
        <v>34.782608695652172</v>
      </c>
      <c r="BD54">
        <f>((0.045/0.125)*100)</f>
        <v>36</v>
      </c>
      <c r="BF54">
        <f>ABS($B$54-$D$54)</f>
        <v>2.1647960000000008</v>
      </c>
      <c r="BG54">
        <f>ABS($F$54-$H$54)</f>
        <v>3.9029750000000005</v>
      </c>
      <c r="BL54">
        <f>SQRT((ABS($A$54-$E$55)^2+(ABS($B$54-$F$55)^2)))</f>
        <v>6.3608624475270501</v>
      </c>
      <c r="BM54">
        <f>SQRT((ABS($C$54-$G$54)^2+(ABS($D$54-$H$54)^2)))</f>
        <v>1.5416137064988036</v>
      </c>
      <c r="BO54">
        <f>SQRT((ABS($A$54-$G$54)^2+(ABS($B$54-$H$54)^2)))</f>
        <v>5.4726512356781765</v>
      </c>
      <c r="BP54">
        <f>SQRT((ABS($C$54-$E$55)^2+(ABS($D$54-$F$55)^2)))</f>
        <v>4.3643332615478565</v>
      </c>
      <c r="BU54">
        <v>16</v>
      </c>
      <c r="BV54">
        <v>13</v>
      </c>
      <c r="BW54">
        <v>6</v>
      </c>
      <c r="BX54">
        <v>7</v>
      </c>
      <c r="BY54">
        <v>17</v>
      </c>
      <c r="BZ54">
        <v>13</v>
      </c>
      <c r="CA54">
        <v>7</v>
      </c>
      <c r="CB54">
        <v>8</v>
      </c>
      <c r="CC54">
        <v>15</v>
      </c>
      <c r="CD54">
        <v>7</v>
      </c>
      <c r="CE54">
        <v>7</v>
      </c>
      <c r="CF54">
        <v>14</v>
      </c>
      <c r="CG54">
        <v>16</v>
      </c>
      <c r="CH54">
        <v>7</v>
      </c>
      <c r="CI54">
        <v>8</v>
      </c>
      <c r="CJ54">
        <v>14</v>
      </c>
      <c r="CL54">
        <v>8</v>
      </c>
      <c r="CM54">
        <v>5</v>
      </c>
      <c r="CN54">
        <v>0</v>
      </c>
      <c r="CO54">
        <v>0</v>
      </c>
      <c r="CP54">
        <v>8</v>
      </c>
      <c r="CQ54">
        <v>5</v>
      </c>
      <c r="CR54">
        <v>0</v>
      </c>
      <c r="CS54">
        <v>0</v>
      </c>
      <c r="CT54">
        <v>8</v>
      </c>
      <c r="CU54">
        <v>0</v>
      </c>
      <c r="CV54">
        <v>0</v>
      </c>
      <c r="CW54">
        <v>8</v>
      </c>
      <c r="CX54">
        <v>9</v>
      </c>
      <c r="CY54">
        <v>0</v>
      </c>
      <c r="CZ54">
        <v>0</v>
      </c>
      <c r="DA54">
        <v>8</v>
      </c>
      <c r="DC54">
        <f>((13/16)*100)</f>
        <v>81.25</v>
      </c>
      <c r="DD54">
        <f>((6/16)*100)</f>
        <v>37.5</v>
      </c>
      <c r="DE54">
        <f>((7/16)*100)</f>
        <v>43.75</v>
      </c>
      <c r="DF54">
        <f>((13/17)*100)</f>
        <v>76.470588235294116</v>
      </c>
      <c r="DG54">
        <f>((7/17)*100)</f>
        <v>41.17647058823529</v>
      </c>
      <c r="DH54">
        <f>((8/17)*100)</f>
        <v>47.058823529411761</v>
      </c>
      <c r="DI54">
        <f>((7/15)*100)</f>
        <v>46.666666666666664</v>
      </c>
      <c r="DJ54">
        <f>((7/15)*100)</f>
        <v>46.666666666666664</v>
      </c>
      <c r="DK54">
        <f>((14/15)*100)</f>
        <v>93.333333333333329</v>
      </c>
      <c r="DL54">
        <f>((7/16)*100)</f>
        <v>43.75</v>
      </c>
      <c r="DM54">
        <f>((8/16)*100)</f>
        <v>50</v>
      </c>
      <c r="DN54">
        <f>((14/16)*100)</f>
        <v>87.5</v>
      </c>
      <c r="DP54">
        <f>((5/8)*100)</f>
        <v>62.5</v>
      </c>
      <c r="DQ54">
        <f>((0/8)*100)</f>
        <v>0</v>
      </c>
      <c r="DR54">
        <f>((0/8)*100)</f>
        <v>0</v>
      </c>
      <c r="DS54">
        <f>((5/8)*100)</f>
        <v>62.5</v>
      </c>
      <c r="DT54">
        <f t="shared" si="21"/>
        <v>0</v>
      </c>
      <c r="DU54">
        <f t="shared" si="21"/>
        <v>0</v>
      </c>
      <c r="DV54">
        <f>((0/8)*100)</f>
        <v>0</v>
      </c>
      <c r="DW54">
        <f>((0/8)*100)</f>
        <v>0</v>
      </c>
      <c r="DX54">
        <f>((8/8)*100)</f>
        <v>100</v>
      </c>
      <c r="DY54">
        <f>((0/9)*100)</f>
        <v>0</v>
      </c>
      <c r="DZ54">
        <f>((0/9)*100)</f>
        <v>0</v>
      </c>
      <c r="EA54">
        <f>((8/9)*100)</f>
        <v>88.888888888888886</v>
      </c>
    </row>
    <row r="55" spans="1:131" x14ac:dyDescent="0.25">
      <c r="A55">
        <v>193.66607199999999</v>
      </c>
      <c r="B55">
        <v>7.1554589999999996</v>
      </c>
      <c r="C55">
        <v>197.753928</v>
      </c>
      <c r="D55">
        <v>4.9592859999999996</v>
      </c>
      <c r="E55">
        <v>171.47127599999999</v>
      </c>
      <c r="F55">
        <v>9.0079589999999996</v>
      </c>
      <c r="G55">
        <v>200.27545799999999</v>
      </c>
      <c r="H55">
        <v>3.6854079999999998</v>
      </c>
      <c r="K55">
        <f>(13/200)</f>
        <v>6.5000000000000002E-2</v>
      </c>
      <c r="L55">
        <f>(15/200)</f>
        <v>7.4999999999999997E-2</v>
      </c>
      <c r="M55">
        <f>(14/200)</f>
        <v>7.0000000000000007E-2</v>
      </c>
      <c r="N55">
        <f>(15/200)</f>
        <v>7.4999999999999997E-2</v>
      </c>
      <c r="P55">
        <f>(9/200)</f>
        <v>4.4999999999999998E-2</v>
      </c>
      <c r="Q55">
        <f>(8/200)</f>
        <v>0.04</v>
      </c>
      <c r="R55">
        <f>(10/200)</f>
        <v>0.05</v>
      </c>
      <c r="S55">
        <f>(10/200)</f>
        <v>0.05</v>
      </c>
      <c r="U55">
        <f>0.065+0.045</f>
        <v>0.11</v>
      </c>
      <c r="V55">
        <f>0.075+0.04</f>
        <v>0.11499999999999999</v>
      </c>
      <c r="W55">
        <f>0.07+0.05</f>
        <v>0.12000000000000001</v>
      </c>
      <c r="X55">
        <f>0.075+0.05</f>
        <v>0.125</v>
      </c>
      <c r="Z55">
        <f>SQRT((ABS($A$56-$A$55)^2+(ABS($B$56-$B$55)^2)))</f>
        <v>24.095956778656578</v>
      </c>
      <c r="AA55">
        <f>SQRT((ABS($C$56-$C$55)^2+(ABS($D$56-$D$55)^2)))</f>
        <v>24.16789895293094</v>
      </c>
      <c r="AB55">
        <f>SQRT((ABS($E$56-$E$55)^2+(ABS($F$56-$F$55)^2)))</f>
        <v>28.529480732453614</v>
      </c>
      <c r="AC55">
        <f>SQRT((ABS($G$56-$G$55)^2+(ABS($H$56-$H$55)^2)))</f>
        <v>23.976873838517729</v>
      </c>
      <c r="AJ55">
        <f>1/0.11</f>
        <v>9.0909090909090917</v>
      </c>
      <c r="AK55">
        <f>1/0.115</f>
        <v>8.695652173913043</v>
      </c>
      <c r="AL55">
        <f>1/0.12</f>
        <v>8.3333333333333339</v>
      </c>
      <c r="AM55">
        <f>1/0.125</f>
        <v>8</v>
      </c>
      <c r="AO55">
        <f t="shared" si="17"/>
        <v>219.05415253324162</v>
      </c>
      <c r="AP55">
        <f t="shared" si="18"/>
        <v>210.15564306896471</v>
      </c>
      <c r="AQ55">
        <f t="shared" si="19"/>
        <v>237.74567277044676</v>
      </c>
      <c r="AR55">
        <f t="shared" si="20"/>
        <v>191.81499070814183</v>
      </c>
      <c r="AV55">
        <f>((0.065/0.11)*100)</f>
        <v>59.090909090909093</v>
      </c>
      <c r="AW55">
        <f>((0.075/0.115)*100)</f>
        <v>65.217391304347814</v>
      </c>
      <c r="AX55">
        <f>((0.07/0.12)*100)</f>
        <v>58.333333333333336</v>
      </c>
      <c r="AY55">
        <f>((0.075/0.125)*100)</f>
        <v>60</v>
      </c>
      <c r="BA55">
        <f>((0.045/0.11)*100)</f>
        <v>40.909090909090907</v>
      </c>
      <c r="BB55">
        <f>((0.04/0.115)*100)</f>
        <v>34.782608695652172</v>
      </c>
      <c r="BC55">
        <f>((0.05/0.12)*100)</f>
        <v>41.666666666666671</v>
      </c>
      <c r="BD55">
        <f>((0.05/0.125)*100)</f>
        <v>40</v>
      </c>
      <c r="BF55">
        <f>ABS($B$55-$D$55)</f>
        <v>2.1961729999999999</v>
      </c>
      <c r="BG55">
        <f>ABS($F$55-$H$55)</f>
        <v>5.3225509999999998</v>
      </c>
      <c r="BL55">
        <f>SQRT((ABS($A$55-$E$56)^2+(ABS($B$55-$F$56)^2)))</f>
        <v>6.3083837188530358</v>
      </c>
      <c r="BM55">
        <f>SQRT((ABS($C$55-$G$55)^2+(ABS($D$55-$H$55)^2)))</f>
        <v>2.825044902259771</v>
      </c>
      <c r="BO55">
        <f>SQRT((ABS($A$55-$G$55)^2+(ABS($B$55-$H$55)^2)))</f>
        <v>7.46493384026925</v>
      </c>
      <c r="BP55">
        <f>SQRT((ABS($C$55-$E$56)^2+(ABS($D$55-$F$56)^2)))</f>
        <v>3.3953485904267549</v>
      </c>
      <c r="BU55">
        <v>13</v>
      </c>
      <c r="BV55">
        <v>10</v>
      </c>
      <c r="BW55">
        <v>4</v>
      </c>
      <c r="BX55">
        <v>3</v>
      </c>
      <c r="BY55">
        <v>15</v>
      </c>
      <c r="BZ55">
        <v>10</v>
      </c>
      <c r="CA55">
        <v>6</v>
      </c>
      <c r="CB55">
        <v>5</v>
      </c>
      <c r="CC55">
        <v>14</v>
      </c>
      <c r="CD55">
        <v>5</v>
      </c>
      <c r="CE55">
        <v>6</v>
      </c>
      <c r="CF55">
        <v>14</v>
      </c>
      <c r="CG55">
        <v>15</v>
      </c>
      <c r="CH55">
        <v>5</v>
      </c>
      <c r="CI55">
        <v>6</v>
      </c>
      <c r="CJ55">
        <v>14</v>
      </c>
      <c r="CL55">
        <v>9</v>
      </c>
      <c r="CM55">
        <v>5</v>
      </c>
      <c r="CN55">
        <v>0</v>
      </c>
      <c r="CO55">
        <v>0</v>
      </c>
      <c r="CP55">
        <v>8</v>
      </c>
      <c r="CQ55">
        <v>5</v>
      </c>
      <c r="CR55">
        <v>0</v>
      </c>
      <c r="CS55">
        <v>0</v>
      </c>
      <c r="CT55">
        <v>10</v>
      </c>
      <c r="CU55">
        <v>0</v>
      </c>
      <c r="CV55">
        <v>0</v>
      </c>
      <c r="CW55">
        <v>8</v>
      </c>
      <c r="CX55">
        <v>10</v>
      </c>
      <c r="CY55">
        <v>0</v>
      </c>
      <c r="CZ55">
        <v>0</v>
      </c>
      <c r="DA55">
        <v>9</v>
      </c>
      <c r="DC55">
        <f>((10/13)*100)</f>
        <v>76.923076923076934</v>
      </c>
      <c r="DD55">
        <f>((4/13)*100)</f>
        <v>30.76923076923077</v>
      </c>
      <c r="DE55">
        <f>((3/13)*100)</f>
        <v>23.076923076923077</v>
      </c>
      <c r="DF55">
        <f>((10/15)*100)</f>
        <v>66.666666666666657</v>
      </c>
      <c r="DG55">
        <f>((6/15)*100)</f>
        <v>40</v>
      </c>
      <c r="DH55">
        <f>((5/15)*100)</f>
        <v>33.333333333333329</v>
      </c>
      <c r="DI55">
        <f>((5/14)*100)</f>
        <v>35.714285714285715</v>
      </c>
      <c r="DJ55">
        <f>((6/14)*100)</f>
        <v>42.857142857142854</v>
      </c>
      <c r="DK55">
        <f>((14/14)*100)</f>
        <v>100</v>
      </c>
      <c r="DL55">
        <f>((5/15)*100)</f>
        <v>33.333333333333329</v>
      </c>
      <c r="DM55">
        <f>((6/15)*100)</f>
        <v>40</v>
      </c>
      <c r="DN55">
        <f>((14/15)*100)</f>
        <v>93.333333333333329</v>
      </c>
      <c r="DP55">
        <f>((5/9)*100)</f>
        <v>55.555555555555557</v>
      </c>
      <c r="DQ55">
        <f>((0/9)*100)</f>
        <v>0</v>
      </c>
      <c r="DR55">
        <f>((0/9)*100)</f>
        <v>0</v>
      </c>
      <c r="DS55">
        <f>((5/8)*100)</f>
        <v>62.5</v>
      </c>
      <c r="DT55">
        <f t="shared" si="21"/>
        <v>0</v>
      </c>
      <c r="DU55">
        <f t="shared" si="21"/>
        <v>0</v>
      </c>
      <c r="DV55">
        <f>((0/10)*100)</f>
        <v>0</v>
      </c>
      <c r="DW55">
        <f>((0/10)*100)</f>
        <v>0</v>
      </c>
      <c r="DX55">
        <f>((8/10)*100)</f>
        <v>80</v>
      </c>
      <c r="DY55">
        <f>((0/10)*100)</f>
        <v>0</v>
      </c>
      <c r="DZ55">
        <f>((0/10)*100)</f>
        <v>0</v>
      </c>
      <c r="EA55">
        <f>((9/10)*100)</f>
        <v>90</v>
      </c>
    </row>
    <row r="56" spans="1:131" x14ac:dyDescent="0.25">
      <c r="A56">
        <v>217.761954</v>
      </c>
      <c r="B56">
        <v>7.21549</v>
      </c>
      <c r="C56">
        <v>221.92022600000001</v>
      </c>
      <c r="D56">
        <v>5.2374599999999996</v>
      </c>
      <c r="E56">
        <v>199.96285499999999</v>
      </c>
      <c r="F56">
        <v>7.5378579999999999</v>
      </c>
      <c r="G56">
        <v>224.25167199999999</v>
      </c>
      <c r="H56">
        <v>3.8632879999999998</v>
      </c>
      <c r="K56">
        <f>(11/200)</f>
        <v>5.5E-2</v>
      </c>
      <c r="L56">
        <f>(15/200)</f>
        <v>7.4999999999999997E-2</v>
      </c>
      <c r="M56">
        <f>(15/200)</f>
        <v>7.4999999999999997E-2</v>
      </c>
      <c r="N56">
        <f>(13/200)</f>
        <v>6.5000000000000002E-2</v>
      </c>
      <c r="P56">
        <f>(10/200)</f>
        <v>0.05</v>
      </c>
      <c r="Q56">
        <f>(9/200)</f>
        <v>4.4999999999999998E-2</v>
      </c>
      <c r="R56">
        <f>(9/200)</f>
        <v>4.4999999999999998E-2</v>
      </c>
      <c r="S56">
        <f>(11/200)</f>
        <v>5.5E-2</v>
      </c>
      <c r="U56">
        <f>0.055+0.05</f>
        <v>0.10500000000000001</v>
      </c>
      <c r="V56">
        <f>0.075+0.045</f>
        <v>0.12</v>
      </c>
      <c r="W56">
        <f>0.075+0.045</f>
        <v>0.12</v>
      </c>
      <c r="X56">
        <f>0.065+0.055</f>
        <v>0.12</v>
      </c>
      <c r="Z56">
        <f>SQRT((ABS($A$57-$A$56)^2+(ABS($B$57-$B$56)^2)))</f>
        <v>20.654461142364308</v>
      </c>
      <c r="AA56">
        <f>SQRT((ABS($C$57-$C$56)^2+(ABS($D$57-$D$56)^2)))</f>
        <v>23.461173987591867</v>
      </c>
      <c r="AB56">
        <f>SQRT((ABS($E$57-$E$56)^2+(ABS($F$57-$F$56)^2)))</f>
        <v>23.26412799959958</v>
      </c>
      <c r="AC56">
        <f>SQRT((ABS($G$57-$G$56)^2+(ABS($H$57-$H$56)^2)))</f>
        <v>20.882970136666046</v>
      </c>
      <c r="AJ56">
        <f>1/0.105</f>
        <v>9.5238095238095237</v>
      </c>
      <c r="AK56">
        <f>1/0.12</f>
        <v>8.3333333333333339</v>
      </c>
      <c r="AL56">
        <f>1/0.12</f>
        <v>8.3333333333333339</v>
      </c>
      <c r="AM56">
        <f>1/0.12</f>
        <v>8.3333333333333339</v>
      </c>
      <c r="AO56">
        <f t="shared" si="17"/>
        <v>196.7091537368029</v>
      </c>
      <c r="AP56">
        <f t="shared" si="18"/>
        <v>195.50978322993222</v>
      </c>
      <c r="AQ56">
        <f t="shared" si="19"/>
        <v>193.8677333299965</v>
      </c>
      <c r="AR56">
        <f t="shared" si="20"/>
        <v>174.02475113888372</v>
      </c>
      <c r="AV56">
        <f>((0.055/0.105)*100)</f>
        <v>52.380952380952387</v>
      </c>
      <c r="AW56">
        <f>((0.075/0.12)*100)</f>
        <v>62.5</v>
      </c>
      <c r="AX56">
        <f>((0.075/0.12)*100)</f>
        <v>62.5</v>
      </c>
      <c r="AY56">
        <f>((0.065/0.12)*100)</f>
        <v>54.166666666666671</v>
      </c>
      <c r="BA56">
        <f>((0.05/0.105)*100)</f>
        <v>47.61904761904762</v>
      </c>
      <c r="BB56">
        <f>((0.045/0.12)*100)</f>
        <v>37.5</v>
      </c>
      <c r="BC56">
        <f>((0.045/0.12)*100)</f>
        <v>37.5</v>
      </c>
      <c r="BD56">
        <f>((0.055/0.12)*100)</f>
        <v>45.833333333333336</v>
      </c>
      <c r="BF56">
        <f>ABS($B$56-$D$56)</f>
        <v>1.9780300000000004</v>
      </c>
      <c r="BG56">
        <f>ABS($F$56-$H$56)</f>
        <v>3.6745700000000001</v>
      </c>
      <c r="BL56">
        <f>SQRT((ABS($A$56-$E$57)^2+(ABS($B$56-$F$57)^2)))</f>
        <v>5.5168778175866748</v>
      </c>
      <c r="BM56">
        <f>SQRT((ABS($C$56-$G$56)^2+(ABS($D$56-$H$56)^2)))</f>
        <v>2.7062869649207317</v>
      </c>
      <c r="BO56">
        <f>SQRT((ABS($A$56-$G$56)^2+(ABS($B$56-$H$56)^2)))</f>
        <v>7.3043615715767904</v>
      </c>
      <c r="BP56">
        <f>SQRT((ABS($C$56-$E$57)^2+(ABS($D$56-$F$57)^2)))</f>
        <v>3.0567687736549445</v>
      </c>
      <c r="BU56">
        <v>11</v>
      </c>
      <c r="BV56">
        <v>7</v>
      </c>
      <c r="BW56">
        <v>4</v>
      </c>
      <c r="BX56">
        <v>5</v>
      </c>
      <c r="BY56">
        <v>15</v>
      </c>
      <c r="BZ56">
        <v>7</v>
      </c>
      <c r="CA56">
        <v>5</v>
      </c>
      <c r="CB56">
        <v>4</v>
      </c>
      <c r="CC56">
        <v>15</v>
      </c>
      <c r="CD56">
        <v>5</v>
      </c>
      <c r="CE56">
        <v>6</v>
      </c>
      <c r="CF56">
        <v>14</v>
      </c>
      <c r="CG56">
        <v>13</v>
      </c>
      <c r="CH56">
        <v>6</v>
      </c>
      <c r="CI56">
        <v>3</v>
      </c>
      <c r="CJ56">
        <v>10</v>
      </c>
      <c r="CL56">
        <v>10</v>
      </c>
      <c r="CM56">
        <v>5</v>
      </c>
      <c r="CN56">
        <v>0</v>
      </c>
      <c r="CO56">
        <v>0</v>
      </c>
      <c r="CP56">
        <v>9</v>
      </c>
      <c r="CQ56">
        <v>5</v>
      </c>
      <c r="CR56">
        <v>0</v>
      </c>
      <c r="CS56">
        <v>0</v>
      </c>
      <c r="CT56">
        <v>9</v>
      </c>
      <c r="CU56">
        <v>0</v>
      </c>
      <c r="CV56">
        <v>0</v>
      </c>
      <c r="CW56">
        <v>9</v>
      </c>
      <c r="CX56">
        <v>11</v>
      </c>
      <c r="CY56">
        <v>5</v>
      </c>
      <c r="CZ56">
        <v>0</v>
      </c>
      <c r="DA56">
        <v>9</v>
      </c>
      <c r="DC56">
        <f>((7/11)*100)</f>
        <v>63.636363636363633</v>
      </c>
      <c r="DD56">
        <f>((4/11)*100)</f>
        <v>36.363636363636367</v>
      </c>
      <c r="DE56">
        <f>((5/11)*100)</f>
        <v>45.454545454545453</v>
      </c>
      <c r="DF56">
        <f>((7/15)*100)</f>
        <v>46.666666666666664</v>
      </c>
      <c r="DG56">
        <f>((5/15)*100)</f>
        <v>33.333333333333329</v>
      </c>
      <c r="DH56">
        <f>((4/15)*100)</f>
        <v>26.666666666666668</v>
      </c>
      <c r="DI56">
        <f>((5/15)*100)</f>
        <v>33.333333333333329</v>
      </c>
      <c r="DJ56">
        <f>((6/15)*100)</f>
        <v>40</v>
      </c>
      <c r="DK56">
        <f>((14/15)*100)</f>
        <v>93.333333333333329</v>
      </c>
      <c r="DL56">
        <f>((6/13)*100)</f>
        <v>46.153846153846153</v>
      </c>
      <c r="DM56">
        <f>((3/13)*100)</f>
        <v>23.076923076923077</v>
      </c>
      <c r="DN56">
        <f>((10/13)*100)</f>
        <v>76.923076923076934</v>
      </c>
      <c r="DP56">
        <f>((5/10)*100)</f>
        <v>50</v>
      </c>
      <c r="DQ56">
        <f>((0/10)*100)</f>
        <v>0</v>
      </c>
      <c r="DR56">
        <f>((0/10)*100)</f>
        <v>0</v>
      </c>
      <c r="DS56">
        <f>((5/9)*100)</f>
        <v>55.555555555555557</v>
      </c>
      <c r="DT56">
        <f>((0/9)*100)</f>
        <v>0</v>
      </c>
      <c r="DU56">
        <f>((0/9)*100)</f>
        <v>0</v>
      </c>
      <c r="DV56">
        <f>((0/9)*100)</f>
        <v>0</v>
      </c>
      <c r="DW56">
        <f>((0/9)*100)</f>
        <v>0</v>
      </c>
      <c r="DX56">
        <f>((9/9)*100)</f>
        <v>100</v>
      </c>
      <c r="DY56">
        <f>((5/11)*100)</f>
        <v>45.454545454545453</v>
      </c>
      <c r="DZ56">
        <f>((0/11)*100)</f>
        <v>0</v>
      </c>
      <c r="EA56">
        <f>((9/11)*100)</f>
        <v>81.818181818181827</v>
      </c>
    </row>
    <row r="57" spans="1:131" x14ac:dyDescent="0.25">
      <c r="A57">
        <v>238.40716</v>
      </c>
      <c r="B57">
        <v>6.5972390000000001</v>
      </c>
      <c r="C57">
        <v>245.378119</v>
      </c>
      <c r="D57">
        <v>4.8451069999999996</v>
      </c>
      <c r="E57">
        <v>223.22233199999999</v>
      </c>
      <c r="F57">
        <v>8.0030260000000002</v>
      </c>
      <c r="G57">
        <v>245.13111000000001</v>
      </c>
      <c r="H57">
        <v>4.2473590000000003</v>
      </c>
      <c r="K57">
        <f>(12/200)</f>
        <v>0.06</v>
      </c>
      <c r="L57">
        <f>(15/200)</f>
        <v>7.4999999999999997E-2</v>
      </c>
      <c r="M57">
        <f>(12/200)</f>
        <v>0.06</v>
      </c>
      <c r="P57">
        <f>(12/200)</f>
        <v>0.06</v>
      </c>
      <c r="Q57">
        <f>(12/200)</f>
        <v>0.06</v>
      </c>
      <c r="R57">
        <f>(10/200)</f>
        <v>0.05</v>
      </c>
      <c r="S57">
        <f>(15/200)</f>
        <v>7.4999999999999997E-2</v>
      </c>
      <c r="U57">
        <f>0.06+0.06</f>
        <v>0.12</v>
      </c>
      <c r="V57">
        <f>0.075+0.06</f>
        <v>0.13500000000000001</v>
      </c>
      <c r="W57">
        <f>0.06+0.05</f>
        <v>0.11</v>
      </c>
      <c r="Z57">
        <f>SQRT((ABS($A$58-$A$57)^2+(ABS($B$58-$B$57)^2)))</f>
        <v>20.91829679601782</v>
      </c>
      <c r="AA57">
        <f>SQRT((ABS($C$58-$C$57)^2+(ABS($D$58-$D$57)^2)))</f>
        <v>20.480658826656757</v>
      </c>
      <c r="AB57">
        <f>SQRT((ABS($E$58-$E$57)^2+(ABS($F$58-$F$57)^2)))</f>
        <v>18.944247986111179</v>
      </c>
      <c r="AJ57">
        <f>1/0.12</f>
        <v>8.3333333333333339</v>
      </c>
      <c r="AK57">
        <f>1/0.135</f>
        <v>7.4074074074074066</v>
      </c>
      <c r="AL57">
        <f>1/0.11</f>
        <v>9.0909090909090917</v>
      </c>
      <c r="AO57">
        <f t="shared" si="17"/>
        <v>174.31913996681519</v>
      </c>
      <c r="AP57">
        <f t="shared" si="18"/>
        <v>151.70858390116115</v>
      </c>
      <c r="AQ57">
        <f t="shared" si="19"/>
        <v>172.22043623737434</v>
      </c>
      <c r="AV57">
        <f>((0.06/0.12)*100)</f>
        <v>50</v>
      </c>
      <c r="AW57">
        <f>((0.075/0.135)*100)</f>
        <v>55.55555555555555</v>
      </c>
      <c r="AX57">
        <f>((0.06/0.11)*100)</f>
        <v>54.54545454545454</v>
      </c>
      <c r="BA57">
        <f>((0.06/0.12)*100)</f>
        <v>50</v>
      </c>
      <c r="BB57">
        <f>((0.06/0.135)*100)</f>
        <v>44.444444444444443</v>
      </c>
      <c r="BC57">
        <f>((0.05/0.11)*100)</f>
        <v>45.45454545454546</v>
      </c>
      <c r="BF57">
        <f>ABS($B$57-$D$57)</f>
        <v>1.7521320000000005</v>
      </c>
      <c r="BG57">
        <f>ABS($F$57-$H$57)</f>
        <v>3.7556669999999999</v>
      </c>
      <c r="BI57">
        <v>1.6291769999999999</v>
      </c>
      <c r="BJ57">
        <v>1.9517089999999997</v>
      </c>
      <c r="BL57">
        <f>SQRT((ABS($A$57-$E$58)^2+(ABS($B$57-$F$58)^2)))</f>
        <v>4.1313738423795536</v>
      </c>
      <c r="BM57">
        <f>SQRT((ABS($C$57-$G$57)^2+(ABS($D$57-$H$57)^2)))</f>
        <v>0.64677362159027085</v>
      </c>
      <c r="BO57">
        <f>SQRT((ABS($A$57-$G$57)^2+(ABS($B$57-$H$57)^2)))</f>
        <v>7.1227410185194877</v>
      </c>
      <c r="BP57">
        <f>SQRT((ABS($C$57-$E$58)^2+(ABS($D$57-$F$58)^2)))</f>
        <v>4.7305753153396628</v>
      </c>
      <c r="BU57">
        <v>12</v>
      </c>
      <c r="BV57">
        <v>4</v>
      </c>
      <c r="BW57">
        <v>3</v>
      </c>
      <c r="BX57">
        <v>6</v>
      </c>
      <c r="BY57">
        <v>15</v>
      </c>
      <c r="BZ57">
        <v>4</v>
      </c>
      <c r="CA57">
        <v>8</v>
      </c>
      <c r="CB57">
        <v>2</v>
      </c>
      <c r="CC57">
        <v>12</v>
      </c>
      <c r="CD57">
        <v>3</v>
      </c>
      <c r="CE57">
        <v>5</v>
      </c>
      <c r="CF57">
        <v>10</v>
      </c>
      <c r="CL57">
        <v>12</v>
      </c>
      <c r="CM57">
        <v>4</v>
      </c>
      <c r="CN57">
        <v>3</v>
      </c>
      <c r="CO57">
        <v>5</v>
      </c>
      <c r="CP57">
        <v>12</v>
      </c>
      <c r="CQ57">
        <v>4</v>
      </c>
      <c r="CR57">
        <v>5</v>
      </c>
      <c r="CS57">
        <v>2</v>
      </c>
      <c r="CT57">
        <v>10</v>
      </c>
      <c r="CU57">
        <v>3</v>
      </c>
      <c r="CV57">
        <v>0</v>
      </c>
      <c r="CW57">
        <v>9</v>
      </c>
      <c r="CX57">
        <v>15</v>
      </c>
      <c r="CY57">
        <v>9</v>
      </c>
      <c r="CZ57">
        <v>2</v>
      </c>
      <c r="DA57">
        <v>9</v>
      </c>
      <c r="DC57">
        <f>((4/12)*100)</f>
        <v>33.333333333333329</v>
      </c>
      <c r="DD57">
        <f>((3/12)*100)</f>
        <v>25</v>
      </c>
      <c r="DE57">
        <f>((6/12)*100)</f>
        <v>50</v>
      </c>
      <c r="DF57">
        <f>((4/15)*100)</f>
        <v>26.666666666666668</v>
      </c>
      <c r="DG57">
        <f>((8/15)*100)</f>
        <v>53.333333333333336</v>
      </c>
      <c r="DH57">
        <f>((2/15)*100)</f>
        <v>13.333333333333334</v>
      </c>
      <c r="DI57">
        <f>((3/12)*100)</f>
        <v>25</v>
      </c>
      <c r="DJ57">
        <f>((5/12)*100)</f>
        <v>41.666666666666671</v>
      </c>
      <c r="DK57">
        <f>((10/12)*100)</f>
        <v>83.333333333333343</v>
      </c>
      <c r="DP57">
        <f>((4/12)*100)</f>
        <v>33.333333333333329</v>
      </c>
      <c r="DQ57">
        <f>((3/12)*100)</f>
        <v>25</v>
      </c>
      <c r="DR57">
        <f>((5/12)*100)</f>
        <v>41.666666666666671</v>
      </c>
      <c r="DS57">
        <f>((4/12)*100)</f>
        <v>33.333333333333329</v>
      </c>
      <c r="DT57">
        <f>((5/12)*100)</f>
        <v>41.666666666666671</v>
      </c>
      <c r="DU57">
        <f>((2/12)*100)</f>
        <v>16.666666666666664</v>
      </c>
      <c r="DV57">
        <f>((3/10)*100)</f>
        <v>30</v>
      </c>
      <c r="DW57">
        <f>((0/10)*100)</f>
        <v>0</v>
      </c>
      <c r="DX57">
        <f>((9/10)*100)</f>
        <v>90</v>
      </c>
      <c r="DY57">
        <f>((9/15)*100)</f>
        <v>60</v>
      </c>
      <c r="DZ57">
        <f>((2/15)*100)</f>
        <v>13.333333333333334</v>
      </c>
      <c r="EA57">
        <f>((9/15)*100)</f>
        <v>60</v>
      </c>
    </row>
    <row r="58" spans="1:131" x14ac:dyDescent="0.25">
      <c r="A58">
        <v>259.32422500000001</v>
      </c>
      <c r="B58">
        <v>6.3702310000000004</v>
      </c>
      <c r="C58">
        <v>265.85348399999998</v>
      </c>
      <c r="D58">
        <v>4.3794740000000001</v>
      </c>
      <c r="E58">
        <v>242.163993</v>
      </c>
      <c r="F58">
        <v>8.3160919999999994</v>
      </c>
      <c r="M58">
        <f>(13/200)</f>
        <v>6.5000000000000002E-2</v>
      </c>
      <c r="P58">
        <f>(16/200)</f>
        <v>0.08</v>
      </c>
      <c r="R58">
        <f>(12/200)</f>
        <v>0.06</v>
      </c>
      <c r="W58">
        <f>0.065+0.06</f>
        <v>0.125</v>
      </c>
      <c r="AB58">
        <f>SQRT((ABS($E$59-$E$58)^2+(ABS($F$59-$F$58)^2)))</f>
        <v>17.984615516293058</v>
      </c>
      <c r="AL58">
        <f>1/0.125</f>
        <v>8</v>
      </c>
      <c r="AQ58">
        <f t="shared" si="19"/>
        <v>143.87692413034446</v>
      </c>
      <c r="AX58">
        <f>((0.065/0.125)*100)</f>
        <v>52</v>
      </c>
      <c r="BC58">
        <f>((0.06/0.125)*100)</f>
        <v>48</v>
      </c>
      <c r="BF58">
        <f>ABS($B$58-$D$58)</f>
        <v>1.9907570000000003</v>
      </c>
      <c r="BP58">
        <f>SQRT((ABS($C$58-$E$59)^2+(ABS($D$58-$F$59)^2)))</f>
        <v>6.6431756862567646</v>
      </c>
      <c r="CC58">
        <v>13</v>
      </c>
      <c r="CD58">
        <v>0</v>
      </c>
      <c r="CE58">
        <v>8</v>
      </c>
      <c r="CF58">
        <v>7</v>
      </c>
      <c r="CL58">
        <v>16</v>
      </c>
      <c r="CM58">
        <v>5</v>
      </c>
      <c r="CN58">
        <v>3</v>
      </c>
      <c r="CO58">
        <v>9</v>
      </c>
      <c r="CT58">
        <v>12</v>
      </c>
      <c r="CU58">
        <v>3</v>
      </c>
      <c r="CV58">
        <v>5</v>
      </c>
      <c r="CW58">
        <v>9</v>
      </c>
      <c r="DI58">
        <f>((0/13)*100)</f>
        <v>0</v>
      </c>
      <c r="DJ58">
        <f>((8/13)*100)</f>
        <v>61.53846153846154</v>
      </c>
      <c r="DK58">
        <f>((7/13)*100)</f>
        <v>53.846153846153847</v>
      </c>
      <c r="DP58">
        <f>((5/16)*100)</f>
        <v>31.25</v>
      </c>
      <c r="DQ58">
        <f>((3/16)*100)</f>
        <v>18.75</v>
      </c>
      <c r="DR58">
        <f>((9/16)*100)</f>
        <v>56.25</v>
      </c>
      <c r="DV58">
        <f>((3/12)*100)</f>
        <v>25</v>
      </c>
      <c r="DW58">
        <f>((5/12)*100)</f>
        <v>41.666666666666671</v>
      </c>
      <c r="DX58">
        <f>((9/12)*100)</f>
        <v>75</v>
      </c>
    </row>
    <row r="59" spans="1:131" x14ac:dyDescent="0.25">
      <c r="E59">
        <v>260.14029599999998</v>
      </c>
      <c r="F59">
        <v>7.7693510000000003</v>
      </c>
    </row>
    <row r="60" spans="1:131" x14ac:dyDescent="0.25">
      <c r="A60" t="s">
        <v>22</v>
      </c>
      <c r="B60" t="s">
        <v>22</v>
      </c>
      <c r="C60" t="s">
        <v>22</v>
      </c>
      <c r="D60" t="s">
        <v>22</v>
      </c>
      <c r="E60" t="s">
        <v>22</v>
      </c>
      <c r="F60" t="s">
        <v>22</v>
      </c>
      <c r="G60" t="s">
        <v>22</v>
      </c>
      <c r="H60" t="s">
        <v>22</v>
      </c>
    </row>
    <row r="61" spans="1:131" x14ac:dyDescent="0.25">
      <c r="A61">
        <v>61.593128000000007</v>
      </c>
      <c r="B61">
        <v>6.8091619999999997</v>
      </c>
      <c r="C61">
        <v>49.107350000000011</v>
      </c>
      <c r="D61">
        <v>6.0483180000000001</v>
      </c>
      <c r="E61">
        <v>38.907593000000006</v>
      </c>
      <c r="F61">
        <v>9.1491389999999999</v>
      </c>
      <c r="G61">
        <v>50.240311000000005</v>
      </c>
      <c r="H61">
        <v>5.5356370000000004</v>
      </c>
      <c r="K61">
        <f>(13/200)</f>
        <v>6.5000000000000002E-2</v>
      </c>
      <c r="L61">
        <f>(13/200)</f>
        <v>6.5000000000000002E-2</v>
      </c>
      <c r="M61">
        <f>(17/200)</f>
        <v>8.5000000000000006E-2</v>
      </c>
      <c r="N61">
        <f>(11/200)</f>
        <v>5.5E-2</v>
      </c>
      <c r="P61">
        <f>(11/200)</f>
        <v>5.5E-2</v>
      </c>
      <c r="Q61">
        <f>(11/200)</f>
        <v>5.5E-2</v>
      </c>
      <c r="R61">
        <f>(12/200)</f>
        <v>0.06</v>
      </c>
      <c r="S61">
        <f>(10/200)</f>
        <v>0.05</v>
      </c>
      <c r="U61">
        <f>0.065+0.055</f>
        <v>0.12</v>
      </c>
      <c r="V61">
        <f>0.065+0.055</f>
        <v>0.12</v>
      </c>
      <c r="W61">
        <f>0.085+0.06</f>
        <v>0.14500000000000002</v>
      </c>
      <c r="X61">
        <f>0.055+0.05</f>
        <v>0.10500000000000001</v>
      </c>
      <c r="Z61">
        <f>SQRT((ABS($A$62-$A$61)^2+(ABS($B$62-$B$61)^2)))</f>
        <v>20.598310425456596</v>
      </c>
      <c r="AA61">
        <f>SQRT((ABS($C$62-$C$61)^2+(ABS($D$62-$D$61)^2)))</f>
        <v>21.749561738384639</v>
      </c>
      <c r="AB61">
        <f>SQRT((ABS($E$62-$E$61)^2+(ABS($F$62-$F$61)^2)))</f>
        <v>26.468798905715378</v>
      </c>
      <c r="AC61">
        <f>SQRT((ABS($G$62-$G$61)^2+(ABS($H$62-$H$61)^2)))</f>
        <v>20.998265833932603</v>
      </c>
      <c r="AJ61">
        <f>1/0.12</f>
        <v>8.3333333333333339</v>
      </c>
      <c r="AK61">
        <f>1/0.12</f>
        <v>8.3333333333333339</v>
      </c>
      <c r="AL61">
        <f>1/0.145</f>
        <v>6.8965517241379315</v>
      </c>
      <c r="AM61">
        <f>1/0.105</f>
        <v>9.5238095238095237</v>
      </c>
      <c r="AO61">
        <f t="shared" ref="AO61:AO69" si="22">$Z61/$U61</f>
        <v>171.65258687880498</v>
      </c>
      <c r="AP61">
        <f t="shared" ref="AP61:AP70" si="23">$AA61/$V61</f>
        <v>181.246347819872</v>
      </c>
      <c r="AQ61">
        <f t="shared" ref="AQ61:AQ70" si="24">$AB61/$W61</f>
        <v>182.54344072907156</v>
      </c>
      <c r="AR61">
        <f t="shared" ref="AR61:AR69" si="25">$AC61/$X61</f>
        <v>199.98348413269144</v>
      </c>
      <c r="AV61">
        <f>((0.065/0.12)*100)</f>
        <v>54.166666666666671</v>
      </c>
      <c r="AW61">
        <f>((0.065/0.12)*100)</f>
        <v>54.166666666666671</v>
      </c>
      <c r="AX61">
        <f>((0.085/0.145)*100)</f>
        <v>58.62068965517242</v>
      </c>
      <c r="AY61">
        <f>((0.055/0.105)*100)</f>
        <v>52.380952380952387</v>
      </c>
      <c r="BA61">
        <f>((0.055/0.12)*100)</f>
        <v>45.833333333333336</v>
      </c>
      <c r="BB61">
        <f>((0.055/0.12)*100)</f>
        <v>45.833333333333336</v>
      </c>
      <c r="BC61">
        <f>((0.06/0.145)*100)</f>
        <v>41.379310344827587</v>
      </c>
      <c r="BD61">
        <f>((0.05/0.105)*100)</f>
        <v>47.61904761904762</v>
      </c>
      <c r="BF61">
        <f>ABS($B$61-$D$61)</f>
        <v>0.76084399999999963</v>
      </c>
      <c r="BG61">
        <f>ABS($F$61-$H$61)</f>
        <v>3.6135019999999995</v>
      </c>
      <c r="BL61">
        <f>SQRT((ABS($A$61-$E$62)^2+(ABS($B$61-$F$62)^2)))</f>
        <v>3.7718559145356982</v>
      </c>
      <c r="BM61">
        <f>SQRT((ABS($C$61-$G$61)^2+(ABS($D$61-$H$61)^2)))</f>
        <v>1.2435603866648324</v>
      </c>
      <c r="BO61">
        <f>SQRT((ABS($A$61-$G$62)^2+(ABS($B$61-$H$62)^2)))</f>
        <v>9.8654698405907197</v>
      </c>
      <c r="BP61">
        <f>SQRT((ABS($C$61-$E$62)^2+(ABS($D$61-$F$62)^2)))</f>
        <v>16.267362909523154</v>
      </c>
      <c r="BU61">
        <v>13</v>
      </c>
      <c r="BV61">
        <v>5</v>
      </c>
      <c r="BW61">
        <v>3</v>
      </c>
      <c r="BX61">
        <v>9</v>
      </c>
      <c r="BY61">
        <v>13</v>
      </c>
      <c r="BZ61">
        <v>3</v>
      </c>
      <c r="CA61">
        <v>13</v>
      </c>
      <c r="CB61">
        <v>3</v>
      </c>
      <c r="CC61">
        <v>17</v>
      </c>
      <c r="CD61">
        <v>6</v>
      </c>
      <c r="CE61">
        <v>13</v>
      </c>
      <c r="CF61">
        <v>7</v>
      </c>
      <c r="CG61">
        <v>11</v>
      </c>
      <c r="CH61">
        <v>9</v>
      </c>
      <c r="CI61">
        <v>2</v>
      </c>
      <c r="CJ61">
        <v>5</v>
      </c>
      <c r="CL61">
        <v>11</v>
      </c>
      <c r="CM61">
        <v>1</v>
      </c>
      <c r="CN61">
        <v>0</v>
      </c>
      <c r="CO61">
        <v>9</v>
      </c>
      <c r="CP61">
        <v>11</v>
      </c>
      <c r="CQ61">
        <v>0</v>
      </c>
      <c r="CR61">
        <v>11</v>
      </c>
      <c r="CS61">
        <v>0</v>
      </c>
      <c r="CT61">
        <v>12</v>
      </c>
      <c r="CU61">
        <v>0</v>
      </c>
      <c r="CV61">
        <v>11</v>
      </c>
      <c r="CW61">
        <v>0</v>
      </c>
      <c r="CX61">
        <v>10</v>
      </c>
      <c r="CY61">
        <v>9</v>
      </c>
      <c r="CZ61">
        <v>0</v>
      </c>
      <c r="DA61">
        <v>0</v>
      </c>
      <c r="DC61">
        <f>((5/13)*100)</f>
        <v>38.461538461538467</v>
      </c>
      <c r="DD61">
        <f>((3/13)*100)</f>
        <v>23.076923076923077</v>
      </c>
      <c r="DE61">
        <f>((9/13)*100)</f>
        <v>69.230769230769226</v>
      </c>
      <c r="DF61">
        <f>((3/13)*100)</f>
        <v>23.076923076923077</v>
      </c>
      <c r="DG61">
        <f>((13/13)*100)</f>
        <v>100</v>
      </c>
      <c r="DH61">
        <f>((3/13)*100)</f>
        <v>23.076923076923077</v>
      </c>
      <c r="DI61">
        <f>((6/17)*100)</f>
        <v>35.294117647058826</v>
      </c>
      <c r="DJ61">
        <f>((13/17)*100)</f>
        <v>76.470588235294116</v>
      </c>
      <c r="DK61">
        <f>((7/17)*100)</f>
        <v>41.17647058823529</v>
      </c>
      <c r="DL61">
        <f>((9/11)*100)</f>
        <v>81.818181818181827</v>
      </c>
      <c r="DM61">
        <f>((2/11)*100)</f>
        <v>18.181818181818183</v>
      </c>
      <c r="DN61">
        <f>((5/11)*100)</f>
        <v>45.454545454545453</v>
      </c>
      <c r="DP61">
        <f>((1/11)*100)</f>
        <v>9.0909090909090917</v>
      </c>
      <c r="DQ61">
        <f>((0/11)*100)</f>
        <v>0</v>
      </c>
      <c r="DR61">
        <f>((9/11)*100)</f>
        <v>81.818181818181827</v>
      </c>
      <c r="DS61">
        <f>((0/11)*100)</f>
        <v>0</v>
      </c>
      <c r="DT61">
        <f>((11/11)*100)</f>
        <v>100</v>
      </c>
      <c r="DU61">
        <f>((0/11)*100)</f>
        <v>0</v>
      </c>
      <c r="DV61">
        <f>((0/12)*100)</f>
        <v>0</v>
      </c>
      <c r="DW61">
        <f>((11/12)*100)</f>
        <v>91.666666666666657</v>
      </c>
      <c r="DX61">
        <f>((0/12)*100)</f>
        <v>0</v>
      </c>
      <c r="DY61">
        <f>((9/10)*100)</f>
        <v>90</v>
      </c>
      <c r="DZ61">
        <f>((0/10)*100)</f>
        <v>0</v>
      </c>
      <c r="EA61">
        <f>((0/10)*100)</f>
        <v>0</v>
      </c>
    </row>
    <row r="62" spans="1:131" x14ac:dyDescent="0.25">
      <c r="A62">
        <v>82.189935000000006</v>
      </c>
      <c r="B62">
        <v>7.0580270000000001</v>
      </c>
      <c r="C62">
        <v>70.845124000000013</v>
      </c>
      <c r="D62">
        <v>5.3323450000000001</v>
      </c>
      <c r="E62">
        <v>65.318500999999998</v>
      </c>
      <c r="F62">
        <v>7.3994949999999999</v>
      </c>
      <c r="G62">
        <v>71.220001000000011</v>
      </c>
      <c r="H62">
        <v>4.6525879999999997</v>
      </c>
      <c r="K62">
        <f>(13/200)</f>
        <v>6.5000000000000002E-2</v>
      </c>
      <c r="L62">
        <f>(12/200)</f>
        <v>0.06</v>
      </c>
      <c r="M62">
        <f>(15/200)</f>
        <v>7.4999999999999997E-2</v>
      </c>
      <c r="N62">
        <f>(13/200)</f>
        <v>6.5000000000000002E-2</v>
      </c>
      <c r="P62">
        <f>(12/200)</f>
        <v>0.06</v>
      </c>
      <c r="Q62">
        <f>(9/200)</f>
        <v>4.4999999999999998E-2</v>
      </c>
      <c r="R62">
        <f>(11/200)</f>
        <v>5.5E-2</v>
      </c>
      <c r="S62">
        <f>(9/200)</f>
        <v>4.4999999999999998E-2</v>
      </c>
      <c r="U62">
        <f>0.065+0.06</f>
        <v>0.125</v>
      </c>
      <c r="V62">
        <f>0.06+0.045</f>
        <v>0.105</v>
      </c>
      <c r="W62">
        <f>0.075+0.055</f>
        <v>0.13</v>
      </c>
      <c r="X62">
        <f>0.065+0.045</f>
        <v>0.11</v>
      </c>
      <c r="Z62">
        <f>SQRT((ABS($A$63-$A$62)^2+(ABS($B$63-$B$62)^2)))</f>
        <v>21.466747327157186</v>
      </c>
      <c r="AA62">
        <f>SQRT((ABS($C$63-$C$62)^2+(ABS($D$63-$D$62)^2)))</f>
        <v>16.174240790418224</v>
      </c>
      <c r="AB62">
        <f>SQRT((ABS($E$63-$E$62)^2+(ABS($F$63-$F$62)^2)))</f>
        <v>22.756874868394615</v>
      </c>
      <c r="AC62">
        <f>SQRT((ABS($G$63-$G$62)^2+(ABS($H$63-$H$62)^2)))</f>
        <v>18.074449010668339</v>
      </c>
      <c r="AJ62">
        <f>1/0.125</f>
        <v>8</v>
      </c>
      <c r="AK62">
        <f>1/0.105</f>
        <v>9.5238095238095237</v>
      </c>
      <c r="AL62">
        <f>1/0.13</f>
        <v>7.6923076923076916</v>
      </c>
      <c r="AM62">
        <f>1/0.11</f>
        <v>9.0909090909090917</v>
      </c>
      <c r="AO62">
        <f t="shared" si="22"/>
        <v>171.73397861725749</v>
      </c>
      <c r="AP62">
        <f t="shared" si="23"/>
        <v>154.04038848017356</v>
      </c>
      <c r="AQ62">
        <f t="shared" si="24"/>
        <v>175.0528836030355</v>
      </c>
      <c r="AR62">
        <f t="shared" si="25"/>
        <v>164.31317282425763</v>
      </c>
      <c r="AV62">
        <f>((0.065/0.125)*100)</f>
        <v>52</v>
      </c>
      <c r="AW62">
        <f>((0.06/0.105)*100)</f>
        <v>57.142857142857139</v>
      </c>
      <c r="AX62">
        <f>((0.075/0.13)*100)</f>
        <v>57.692307692307686</v>
      </c>
      <c r="AY62">
        <f>((0.065/0.11)*100)</f>
        <v>59.090909090909093</v>
      </c>
      <c r="BA62">
        <f>((0.06/0.125)*100)</f>
        <v>48</v>
      </c>
      <c r="BB62">
        <f>((0.045/0.105)*100)</f>
        <v>42.857142857142854</v>
      </c>
      <c r="BC62">
        <f>((0.055/0.13)*100)</f>
        <v>42.307692307692307</v>
      </c>
      <c r="BD62">
        <f>((0.045/0.11)*100)</f>
        <v>40.909090909090907</v>
      </c>
      <c r="BF62">
        <f>ABS($B$62-$D$62)</f>
        <v>1.7256819999999999</v>
      </c>
      <c r="BG62">
        <f>ABS($F$62-$H$62)</f>
        <v>2.7469070000000002</v>
      </c>
      <c r="BL62">
        <f>SQRT((ABS($A$62-$E$63)^2+(ABS($B$62-$F$63)^2)))</f>
        <v>5.9514540888030067</v>
      </c>
      <c r="BM62">
        <f>SQRT((ABS($C$62-$G$62)^2+(ABS($D$62-$H$62)^2)))</f>
        <v>0.77627465769404003</v>
      </c>
      <c r="BO62">
        <f>SQRT((ABS($A$62-$G$63)^2+(ABS($B$62-$H$63)^2)))</f>
        <v>7.7240337911055885</v>
      </c>
      <c r="BP62">
        <f>SQRT((ABS($C$62-$E$62)^2+(ABS($D$62-$F$62)^2)))</f>
        <v>5.9005653039881834</v>
      </c>
      <c r="BU62">
        <v>13</v>
      </c>
      <c r="BV62">
        <v>8</v>
      </c>
      <c r="BW62">
        <v>4</v>
      </c>
      <c r="BX62">
        <v>6</v>
      </c>
      <c r="BY62">
        <v>12</v>
      </c>
      <c r="BZ62">
        <v>5</v>
      </c>
      <c r="CA62">
        <v>6</v>
      </c>
      <c r="CB62">
        <v>3</v>
      </c>
      <c r="CC62">
        <v>15</v>
      </c>
      <c r="CD62">
        <v>4</v>
      </c>
      <c r="CE62">
        <v>6</v>
      </c>
      <c r="CF62">
        <v>11</v>
      </c>
      <c r="CG62">
        <v>13</v>
      </c>
      <c r="CH62">
        <v>6</v>
      </c>
      <c r="CI62">
        <v>3</v>
      </c>
      <c r="CJ62">
        <v>11</v>
      </c>
      <c r="CL62">
        <v>12</v>
      </c>
      <c r="CM62">
        <v>5</v>
      </c>
      <c r="CN62">
        <v>1</v>
      </c>
      <c r="CO62">
        <v>5</v>
      </c>
      <c r="CP62">
        <v>9</v>
      </c>
      <c r="CQ62">
        <v>1</v>
      </c>
      <c r="CR62">
        <v>5</v>
      </c>
      <c r="CS62">
        <v>0</v>
      </c>
      <c r="CT62">
        <v>11</v>
      </c>
      <c r="CU62">
        <v>1</v>
      </c>
      <c r="CV62">
        <v>5</v>
      </c>
      <c r="CW62">
        <v>5</v>
      </c>
      <c r="CX62">
        <v>9</v>
      </c>
      <c r="CY62">
        <v>5</v>
      </c>
      <c r="CZ62">
        <v>0</v>
      </c>
      <c r="DA62">
        <v>5</v>
      </c>
      <c r="DC62">
        <f>((8/13)*100)</f>
        <v>61.53846153846154</v>
      </c>
      <c r="DD62">
        <f>((4/13)*100)</f>
        <v>30.76923076923077</v>
      </c>
      <c r="DE62">
        <f>((6/13)*100)</f>
        <v>46.153846153846153</v>
      </c>
      <c r="DF62">
        <f>((5/12)*100)</f>
        <v>41.666666666666671</v>
      </c>
      <c r="DG62">
        <f>((6/12)*100)</f>
        <v>50</v>
      </c>
      <c r="DH62">
        <f>((3/12)*100)</f>
        <v>25</v>
      </c>
      <c r="DI62">
        <f>((4/15)*100)</f>
        <v>26.666666666666668</v>
      </c>
      <c r="DJ62">
        <f>((6/15)*100)</f>
        <v>40</v>
      </c>
      <c r="DK62">
        <f>((11/15)*100)</f>
        <v>73.333333333333329</v>
      </c>
      <c r="DL62">
        <f>((6/13)*100)</f>
        <v>46.153846153846153</v>
      </c>
      <c r="DM62">
        <f>((3/13)*100)</f>
        <v>23.076923076923077</v>
      </c>
      <c r="DN62">
        <f>((11/13)*100)</f>
        <v>84.615384615384613</v>
      </c>
      <c r="DP62">
        <f>((5/12)*100)</f>
        <v>41.666666666666671</v>
      </c>
      <c r="DQ62">
        <f>((1/12)*100)</f>
        <v>8.3333333333333321</v>
      </c>
      <c r="DR62">
        <f>((5/12)*100)</f>
        <v>41.666666666666671</v>
      </c>
      <c r="DS62">
        <f>((1/9)*100)</f>
        <v>11.111111111111111</v>
      </c>
      <c r="DT62">
        <f>((5/9)*100)</f>
        <v>55.555555555555557</v>
      </c>
      <c r="DU62">
        <f>((0/9)*100)</f>
        <v>0</v>
      </c>
      <c r="DV62">
        <f>((1/11)*100)</f>
        <v>9.0909090909090917</v>
      </c>
      <c r="DW62">
        <f>((5/11)*100)</f>
        <v>45.454545454545453</v>
      </c>
      <c r="DX62">
        <f>((5/11)*100)</f>
        <v>45.454545454545453</v>
      </c>
      <c r="DY62">
        <f>((5/9)*100)</f>
        <v>55.555555555555557</v>
      </c>
      <c r="DZ62">
        <f>((0/9)*100)</f>
        <v>0</v>
      </c>
      <c r="EA62">
        <f>((5/9)*100)</f>
        <v>55.555555555555557</v>
      </c>
    </row>
    <row r="63" spans="1:131" x14ac:dyDescent="0.25">
      <c r="A63">
        <v>103.65003200000001</v>
      </c>
      <c r="B63">
        <v>7.5923280000000002</v>
      </c>
      <c r="C63">
        <v>87.017514000000006</v>
      </c>
      <c r="D63">
        <v>5.0876679999999999</v>
      </c>
      <c r="E63">
        <v>88.067664000000008</v>
      </c>
      <c r="F63">
        <v>7.9918940000000003</v>
      </c>
      <c r="G63">
        <v>89.282650000000004</v>
      </c>
      <c r="H63">
        <v>3.9995810000000001</v>
      </c>
      <c r="K63">
        <f>(15/200)</f>
        <v>7.4999999999999997E-2</v>
      </c>
      <c r="L63">
        <f>(15/200)</f>
        <v>7.4999999999999997E-2</v>
      </c>
      <c r="M63">
        <f>(12/200)</f>
        <v>0.06</v>
      </c>
      <c r="N63">
        <f>(13/200)</f>
        <v>6.5000000000000002E-2</v>
      </c>
      <c r="P63">
        <f>(11/200)</f>
        <v>5.5E-2</v>
      </c>
      <c r="Q63">
        <f>(10/200)</f>
        <v>0.05</v>
      </c>
      <c r="R63">
        <f>(11/200)</f>
        <v>5.5E-2</v>
      </c>
      <c r="S63">
        <f>(11/200)</f>
        <v>5.5E-2</v>
      </c>
      <c r="U63">
        <f>0.075+0.055</f>
        <v>0.13</v>
      </c>
      <c r="V63">
        <f>0.075+0.05</f>
        <v>0.125</v>
      </c>
      <c r="W63">
        <f>0.06+0.055</f>
        <v>0.11499999999999999</v>
      </c>
      <c r="X63">
        <f>0.065+0.055</f>
        <v>0.12</v>
      </c>
      <c r="Z63">
        <f>SQRT((ABS($A$64-$A$63)^2+(ABS($B$64-$B$63)^2)))</f>
        <v>21.982236720081875</v>
      </c>
      <c r="AA63">
        <f>SQRT((ABS($C$64-$C$63)^2+(ABS($D$64-$D$63)^2)))</f>
        <v>23.013567249645153</v>
      </c>
      <c r="AB63">
        <f>SQRT((ABS($E$64-$E$63)^2+(ABS($F$64-$F$63)^2)))</f>
        <v>21.223950579599318</v>
      </c>
      <c r="AC63">
        <f>SQRT((ABS($G$64-$G$63)^2+(ABS($H$64-$H$63)^2)))</f>
        <v>21.473972210804895</v>
      </c>
      <c r="AJ63">
        <f>1/0.13</f>
        <v>7.6923076923076916</v>
      </c>
      <c r="AK63">
        <f>1/0.125</f>
        <v>8</v>
      </c>
      <c r="AL63">
        <f>1/0.115</f>
        <v>8.695652173913043</v>
      </c>
      <c r="AM63">
        <f>1/0.12</f>
        <v>8.3333333333333339</v>
      </c>
      <c r="AO63">
        <f t="shared" si="22"/>
        <v>169.09412861601442</v>
      </c>
      <c r="AP63">
        <f t="shared" si="23"/>
        <v>184.10853799716122</v>
      </c>
      <c r="AQ63">
        <f t="shared" si="24"/>
        <v>184.55609199651582</v>
      </c>
      <c r="AR63">
        <f t="shared" si="25"/>
        <v>178.94976842337414</v>
      </c>
      <c r="AV63">
        <f>((0.075/0.13)*100)</f>
        <v>57.692307692307686</v>
      </c>
      <c r="AW63">
        <f>((0.075/0.125)*100)</f>
        <v>60</v>
      </c>
      <c r="AX63">
        <f>((0.06/0.115)*100)</f>
        <v>52.173913043478258</v>
      </c>
      <c r="AY63">
        <f>((0.065/0.12)*100)</f>
        <v>54.166666666666671</v>
      </c>
      <c r="BA63">
        <f>((0.055/0.13)*100)</f>
        <v>42.307692307692307</v>
      </c>
      <c r="BB63">
        <f>((0.05/0.125)*100)</f>
        <v>40</v>
      </c>
      <c r="BC63">
        <f>((0.055/0.115)*100)</f>
        <v>47.826086956521735</v>
      </c>
      <c r="BD63">
        <f>((0.055/0.12)*100)</f>
        <v>45.833333333333336</v>
      </c>
      <c r="BF63">
        <f>ABS($B$63-$D$63)</f>
        <v>2.5046600000000003</v>
      </c>
      <c r="BG63">
        <f>ABS($F$63-$H$63)</f>
        <v>3.9923130000000002</v>
      </c>
      <c r="BL63">
        <f>SQRT((ABS($A$63-$E$64)^2+(ABS($B$63-$F$64)^2)))</f>
        <v>5.8183496334134146</v>
      </c>
      <c r="BM63">
        <f>SQRT((ABS($C$63-$G$63)^2+(ABS($D$63-$H$63)^2)))</f>
        <v>2.5129214906289832</v>
      </c>
      <c r="BO63">
        <f>SQRT((ABS($A$63-$G$64)^2+(ABS($B$63-$H$64)^2)))</f>
        <v>7.6109385728685206</v>
      </c>
      <c r="BP63">
        <f>SQRT((ABS($C$63-$E$63)^2+(ABS($D$63-$F$63)^2)))</f>
        <v>3.0882590049372491</v>
      </c>
      <c r="BU63">
        <v>15</v>
      </c>
      <c r="BV63">
        <v>9</v>
      </c>
      <c r="BW63">
        <v>3</v>
      </c>
      <c r="BX63">
        <v>6</v>
      </c>
      <c r="BY63">
        <v>15</v>
      </c>
      <c r="BZ63">
        <v>8</v>
      </c>
      <c r="CA63">
        <v>5</v>
      </c>
      <c r="CB63">
        <v>4</v>
      </c>
      <c r="CC63">
        <v>12</v>
      </c>
      <c r="CD63">
        <v>3</v>
      </c>
      <c r="CE63">
        <v>5</v>
      </c>
      <c r="CF63">
        <v>10</v>
      </c>
      <c r="CG63">
        <v>13</v>
      </c>
      <c r="CH63">
        <v>6</v>
      </c>
      <c r="CI63">
        <v>3</v>
      </c>
      <c r="CJ63">
        <v>10</v>
      </c>
      <c r="CL63">
        <v>11</v>
      </c>
      <c r="CM63">
        <v>4</v>
      </c>
      <c r="CN63">
        <v>2</v>
      </c>
      <c r="CO63">
        <v>4</v>
      </c>
      <c r="CP63">
        <v>10</v>
      </c>
      <c r="CQ63">
        <v>5</v>
      </c>
      <c r="CR63">
        <v>1</v>
      </c>
      <c r="CS63">
        <v>0</v>
      </c>
      <c r="CT63">
        <v>11</v>
      </c>
      <c r="CU63">
        <v>2</v>
      </c>
      <c r="CV63">
        <v>1</v>
      </c>
      <c r="CW63">
        <v>9</v>
      </c>
      <c r="CX63">
        <v>11</v>
      </c>
      <c r="CY63">
        <v>4</v>
      </c>
      <c r="CZ63">
        <v>0</v>
      </c>
      <c r="DA63">
        <v>9</v>
      </c>
      <c r="DC63">
        <f>((9/15)*100)</f>
        <v>60</v>
      </c>
      <c r="DD63">
        <f>((3/15)*100)</f>
        <v>20</v>
      </c>
      <c r="DE63">
        <f>((6/15)*100)</f>
        <v>40</v>
      </c>
      <c r="DF63">
        <f>((8/15)*100)</f>
        <v>53.333333333333336</v>
      </c>
      <c r="DG63">
        <f>((5/15)*100)</f>
        <v>33.333333333333329</v>
      </c>
      <c r="DH63">
        <f>((4/15)*100)</f>
        <v>26.666666666666668</v>
      </c>
      <c r="DI63">
        <f>((3/12)*100)</f>
        <v>25</v>
      </c>
      <c r="DJ63">
        <f>((5/12)*100)</f>
        <v>41.666666666666671</v>
      </c>
      <c r="DK63">
        <f>((10/12)*100)</f>
        <v>83.333333333333343</v>
      </c>
      <c r="DL63">
        <f>((6/13)*100)</f>
        <v>46.153846153846153</v>
      </c>
      <c r="DM63">
        <f>((3/13)*100)</f>
        <v>23.076923076923077</v>
      </c>
      <c r="DN63">
        <f>((10/13)*100)</f>
        <v>76.923076923076934</v>
      </c>
      <c r="DP63">
        <f>((4/11)*100)</f>
        <v>36.363636363636367</v>
      </c>
      <c r="DQ63">
        <f>((2/11)*100)</f>
        <v>18.181818181818183</v>
      </c>
      <c r="DR63">
        <f>((4/11)*100)</f>
        <v>36.363636363636367</v>
      </c>
      <c r="DS63">
        <f>((5/10)*100)</f>
        <v>50</v>
      </c>
      <c r="DT63">
        <f>((1/10)*100)</f>
        <v>10</v>
      </c>
      <c r="DU63">
        <f>((0/10)*100)</f>
        <v>0</v>
      </c>
      <c r="DV63">
        <f>((2/11)*100)</f>
        <v>18.181818181818183</v>
      </c>
      <c r="DW63">
        <f>((1/11)*100)</f>
        <v>9.0909090909090917</v>
      </c>
      <c r="DX63">
        <f>((9/11)*100)</f>
        <v>81.818181818181827</v>
      </c>
      <c r="DY63">
        <f>((4/11)*100)</f>
        <v>36.363636363636367</v>
      </c>
      <c r="DZ63">
        <f>((0/11)*100)</f>
        <v>0</v>
      </c>
      <c r="EA63">
        <f>((9/11)*100)</f>
        <v>81.818181818181827</v>
      </c>
    </row>
    <row r="64" spans="1:131" x14ac:dyDescent="0.25">
      <c r="A64">
        <v>125.63185200000001</v>
      </c>
      <c r="B64">
        <v>7.7276819999999997</v>
      </c>
      <c r="C64">
        <v>110.016552</v>
      </c>
      <c r="D64">
        <v>5.9053040000000001</v>
      </c>
      <c r="E64">
        <v>109.26097100000001</v>
      </c>
      <c r="F64">
        <v>9.1319890000000008</v>
      </c>
      <c r="G64">
        <v>110.740689</v>
      </c>
      <c r="H64">
        <v>4.826651</v>
      </c>
      <c r="K64">
        <f>(18/200)</f>
        <v>0.09</v>
      </c>
      <c r="L64">
        <f>(15/200)</f>
        <v>7.4999999999999997E-2</v>
      </c>
      <c r="M64">
        <f>(13/200)</f>
        <v>6.5000000000000002E-2</v>
      </c>
      <c r="N64">
        <f>(13/200)</f>
        <v>6.5000000000000002E-2</v>
      </c>
      <c r="P64">
        <f>(12/200)</f>
        <v>0.06</v>
      </c>
      <c r="Q64">
        <f>(10/200)</f>
        <v>0.05</v>
      </c>
      <c r="R64">
        <f>(13/200)</f>
        <v>6.5000000000000002E-2</v>
      </c>
      <c r="S64">
        <f>(12/200)</f>
        <v>0.06</v>
      </c>
      <c r="U64">
        <f>0.09+0.06</f>
        <v>0.15</v>
      </c>
      <c r="V64">
        <f>0.075+0.05</f>
        <v>0.125</v>
      </c>
      <c r="W64">
        <f>0.065+0.065</f>
        <v>0.13</v>
      </c>
      <c r="X64">
        <f>0.065+0.06</f>
        <v>0.125</v>
      </c>
      <c r="Z64">
        <f>SQRT((ABS($A$65-$A$64)^2+(ABS($B$65-$B$64)^2)))</f>
        <v>31.072252272317758</v>
      </c>
      <c r="AA64">
        <f>SQRT((ABS($C$65-$C$64)^2+(ABS($D$65-$D$64)^2)))</f>
        <v>19.598144342583176</v>
      </c>
      <c r="AB64">
        <f>SQRT((ABS($E$65-$E$64)^2+(ABS($F$65-$F$64)^2)))</f>
        <v>19.206213016828265</v>
      </c>
      <c r="AC64">
        <f>SQRT((ABS($G$65-$G$64)^2+(ABS($H$65-$H$64)^2)))</f>
        <v>18.912333686949637</v>
      </c>
      <c r="AJ64">
        <f>1/0.15</f>
        <v>6.666666666666667</v>
      </c>
      <c r="AK64">
        <f>1/0.125</f>
        <v>8</v>
      </c>
      <c r="AL64">
        <f>1/0.13</f>
        <v>7.6923076923076916</v>
      </c>
      <c r="AM64">
        <f>1/0.125</f>
        <v>8</v>
      </c>
      <c r="AO64">
        <f t="shared" si="22"/>
        <v>207.14834848211839</v>
      </c>
      <c r="AP64">
        <f t="shared" si="23"/>
        <v>156.7851547406654</v>
      </c>
      <c r="AQ64">
        <f t="shared" si="24"/>
        <v>147.74010012944819</v>
      </c>
      <c r="AR64">
        <f t="shared" si="25"/>
        <v>151.2986694955971</v>
      </c>
      <c r="AV64">
        <f>((0.09/0.15)*100)</f>
        <v>60</v>
      </c>
      <c r="AW64">
        <f>((0.075/0.125)*100)</f>
        <v>60</v>
      </c>
      <c r="AX64">
        <f>((0.065/0.13)*100)</f>
        <v>50</v>
      </c>
      <c r="AY64">
        <f>((0.065/0.125)*100)</f>
        <v>52</v>
      </c>
      <c r="BA64">
        <f>((0.06/0.15)*100)</f>
        <v>40</v>
      </c>
      <c r="BB64">
        <f>((0.05/0.125)*100)</f>
        <v>40</v>
      </c>
      <c r="BC64">
        <f>((0.065/0.13)*100)</f>
        <v>50</v>
      </c>
      <c r="BD64">
        <f>((0.06/0.125)*100)</f>
        <v>48</v>
      </c>
      <c r="BF64">
        <f>ABS($B$64-$D$64)</f>
        <v>1.8223779999999996</v>
      </c>
      <c r="BG64">
        <f>ABS($F$64-$H$64)</f>
        <v>4.3053380000000008</v>
      </c>
      <c r="BL64">
        <f>SQRT((ABS($A$64-$E$65)^2+(ABS($B$64-$F$65)^2)))</f>
        <v>2.94844066570551</v>
      </c>
      <c r="BM64">
        <f>SQRT((ABS($C$64-$G$64)^2+(ABS($D$64-$H$64)^2)))</f>
        <v>1.2991792367406427</v>
      </c>
      <c r="BO64">
        <f>SQRT((ABS($A$64-$G$65)^2+(ABS($B$64-$H$65)^2)))</f>
        <v>5.1928406093936648</v>
      </c>
      <c r="BP64">
        <f>SQRT((ABS($C$64-$E$64)^2+(ABS($D$64-$F$64)^2)))</f>
        <v>3.3139702377640616</v>
      </c>
      <c r="BU64">
        <v>18</v>
      </c>
      <c r="BV64">
        <v>13</v>
      </c>
      <c r="BW64">
        <v>6</v>
      </c>
      <c r="BX64">
        <v>6</v>
      </c>
      <c r="BY64">
        <v>15</v>
      </c>
      <c r="BZ64">
        <v>9</v>
      </c>
      <c r="CA64">
        <v>5</v>
      </c>
      <c r="CB64">
        <v>3</v>
      </c>
      <c r="CC64">
        <v>13</v>
      </c>
      <c r="CD64">
        <v>2</v>
      </c>
      <c r="CE64">
        <v>5</v>
      </c>
      <c r="CF64">
        <v>11</v>
      </c>
      <c r="CG64">
        <v>13</v>
      </c>
      <c r="CH64">
        <v>4</v>
      </c>
      <c r="CI64">
        <v>3</v>
      </c>
      <c r="CJ64">
        <v>11</v>
      </c>
      <c r="CL64">
        <v>12</v>
      </c>
      <c r="CM64">
        <v>6</v>
      </c>
      <c r="CN64">
        <v>1</v>
      </c>
      <c r="CO64">
        <v>3</v>
      </c>
      <c r="CP64">
        <v>10</v>
      </c>
      <c r="CQ64">
        <v>4</v>
      </c>
      <c r="CR64">
        <v>3</v>
      </c>
      <c r="CS64">
        <v>0</v>
      </c>
      <c r="CT64">
        <v>13</v>
      </c>
      <c r="CU64">
        <v>1</v>
      </c>
      <c r="CV64">
        <v>3</v>
      </c>
      <c r="CW64">
        <v>10</v>
      </c>
      <c r="CX64">
        <v>12</v>
      </c>
      <c r="CY64">
        <v>3</v>
      </c>
      <c r="CZ64">
        <v>0</v>
      </c>
      <c r="DA64">
        <v>10</v>
      </c>
      <c r="DC64">
        <f>((13/18)*100)</f>
        <v>72.222222222222214</v>
      </c>
      <c r="DD64">
        <f>((6/18)*100)</f>
        <v>33.333333333333329</v>
      </c>
      <c r="DE64">
        <f>((6/18)*100)</f>
        <v>33.333333333333329</v>
      </c>
      <c r="DF64">
        <f>((9/15)*100)</f>
        <v>60</v>
      </c>
      <c r="DG64">
        <f>((5/15)*100)</f>
        <v>33.333333333333329</v>
      </c>
      <c r="DH64">
        <f>((3/15)*100)</f>
        <v>20</v>
      </c>
      <c r="DI64">
        <f>((2/13)*100)</f>
        <v>15.384615384615385</v>
      </c>
      <c r="DJ64">
        <f>((5/13)*100)</f>
        <v>38.461538461538467</v>
      </c>
      <c r="DK64">
        <f>((11/13)*100)</f>
        <v>84.615384615384613</v>
      </c>
      <c r="DL64">
        <f>((4/13)*100)</f>
        <v>30.76923076923077</v>
      </c>
      <c r="DM64">
        <f>((3/13)*100)</f>
        <v>23.076923076923077</v>
      </c>
      <c r="DN64">
        <f>((11/13)*100)</f>
        <v>84.615384615384613</v>
      </c>
      <c r="DP64">
        <f>((6/12)*100)</f>
        <v>50</v>
      </c>
      <c r="DQ64">
        <f>((1/12)*100)</f>
        <v>8.3333333333333321</v>
      </c>
      <c r="DR64">
        <f>((3/12)*100)</f>
        <v>25</v>
      </c>
      <c r="DS64">
        <f>((4/10)*100)</f>
        <v>40</v>
      </c>
      <c r="DT64">
        <f>((3/10)*100)</f>
        <v>30</v>
      </c>
      <c r="DU64">
        <f>((0/10)*100)</f>
        <v>0</v>
      </c>
      <c r="DV64">
        <f>((1/13)*100)</f>
        <v>7.6923076923076925</v>
      </c>
      <c r="DW64">
        <f>((3/13)*100)</f>
        <v>23.076923076923077</v>
      </c>
      <c r="DX64">
        <f>((10/13)*100)</f>
        <v>76.923076923076934</v>
      </c>
      <c r="DY64">
        <f>((3/12)*100)</f>
        <v>25</v>
      </c>
      <c r="DZ64">
        <f>((0/12)*100)</f>
        <v>0</v>
      </c>
      <c r="EA64">
        <f>((10/12)*100)</f>
        <v>83.333333333333343</v>
      </c>
    </row>
    <row r="65" spans="1:131" x14ac:dyDescent="0.25">
      <c r="A65">
        <v>156.70352099999999</v>
      </c>
      <c r="B65">
        <v>7.5372960000000004</v>
      </c>
      <c r="C65">
        <v>129.604534</v>
      </c>
      <c r="D65">
        <v>5.2742550000000001</v>
      </c>
      <c r="E65">
        <v>128.458821</v>
      </c>
      <c r="F65">
        <v>8.5652670000000004</v>
      </c>
      <c r="G65">
        <v>129.64901</v>
      </c>
      <c r="H65">
        <v>4.4370839999999996</v>
      </c>
      <c r="K65">
        <f>(14/200)</f>
        <v>7.0000000000000007E-2</v>
      </c>
      <c r="L65">
        <f>(17/200)</f>
        <v>8.5000000000000006E-2</v>
      </c>
      <c r="M65">
        <f>(15/200)</f>
        <v>7.4999999999999997E-2</v>
      </c>
      <c r="N65">
        <f>(14/200)</f>
        <v>7.0000000000000007E-2</v>
      </c>
      <c r="P65">
        <f>(10/200)</f>
        <v>0.05</v>
      </c>
      <c r="Q65">
        <f>(11/200)</f>
        <v>5.5E-2</v>
      </c>
      <c r="R65">
        <f>(12/200)</f>
        <v>0.06</v>
      </c>
      <c r="S65">
        <f>(12/200)</f>
        <v>0.06</v>
      </c>
      <c r="U65">
        <f>0.07+0.05</f>
        <v>0.12000000000000001</v>
      </c>
      <c r="V65">
        <f>0.085+0.055</f>
        <v>0.14000000000000001</v>
      </c>
      <c r="W65">
        <f>0.075+0.06</f>
        <v>0.13500000000000001</v>
      </c>
      <c r="X65">
        <f>0.07+0.06</f>
        <v>0.13</v>
      </c>
      <c r="Z65">
        <f>SQRT((ABS($A$66-$A$65)^2+(ABS($B$66-$B$65)^2)))</f>
        <v>20.397792971915486</v>
      </c>
      <c r="AA65">
        <f>SQRT((ABS($C$66-$C$65)^2+(ABS($D$66-$D$65)^2)))</f>
        <v>30.07262040040461</v>
      </c>
      <c r="AB65">
        <f>SQRT((ABS($E$66-$E$65)^2+(ABS($F$66-$F$65)^2)))</f>
        <v>31.03773452074169</v>
      </c>
      <c r="AC65">
        <f>SQRT((ABS($G$66-$G$65)^2+(ABS($H$66-$H$65)^2)))</f>
        <v>29.962464132309876</v>
      </c>
      <c r="AJ65">
        <f>1/0.12</f>
        <v>8.3333333333333339</v>
      </c>
      <c r="AK65">
        <f>1/0.14</f>
        <v>7.1428571428571423</v>
      </c>
      <c r="AL65">
        <f>1/0.135</f>
        <v>7.4074074074074066</v>
      </c>
      <c r="AM65">
        <f>1/0.13</f>
        <v>7.6923076923076916</v>
      </c>
      <c r="AO65">
        <f t="shared" si="22"/>
        <v>169.9816080992957</v>
      </c>
      <c r="AP65">
        <f t="shared" si="23"/>
        <v>214.80443143146147</v>
      </c>
      <c r="AQ65">
        <f t="shared" si="24"/>
        <v>229.90914459808658</v>
      </c>
      <c r="AR65">
        <f t="shared" si="25"/>
        <v>230.48049332546057</v>
      </c>
      <c r="AV65">
        <f>((0.07/0.12)*100)</f>
        <v>58.333333333333336</v>
      </c>
      <c r="AW65">
        <f>((0.085/0.14)*100)</f>
        <v>60.714285714285708</v>
      </c>
      <c r="AX65">
        <f>((0.075/0.135)*100)</f>
        <v>55.55555555555555</v>
      </c>
      <c r="AY65">
        <f>((0.07/0.13)*100)</f>
        <v>53.846153846153854</v>
      </c>
      <c r="BA65">
        <f>((0.05/0.12)*100)</f>
        <v>41.666666666666671</v>
      </c>
      <c r="BB65">
        <f>((0.055/0.14)*100)</f>
        <v>39.285714285714285</v>
      </c>
      <c r="BC65">
        <f>((0.06/0.135)*100)</f>
        <v>44.444444444444443</v>
      </c>
      <c r="BD65">
        <f>((0.06/0.13)*100)</f>
        <v>46.153846153846153</v>
      </c>
      <c r="BF65">
        <f>ABS($B$65-$D$65)</f>
        <v>2.2630410000000003</v>
      </c>
      <c r="BG65">
        <f>ABS($F$65-$H$65)</f>
        <v>4.1281830000000008</v>
      </c>
      <c r="BL65">
        <f>SQRT((ABS($A$65-$E$66)^2+(ABS($B$65-$F$66)^2)))</f>
        <v>3.156342848914226</v>
      </c>
      <c r="BM65">
        <f>SQRT((ABS($C$65-$G$65)^2+(ABS($D$65-$H$65)^2)))</f>
        <v>0.83835159558326189</v>
      </c>
      <c r="BO65">
        <f>SQRT((ABS($A$65-$G$66)^2+(ABS($B$65-$H$66)^2)))</f>
        <v>3.6736737874140419</v>
      </c>
      <c r="BP65">
        <f>SQRT((ABS($C$65-$E$65)^2+(ABS($D$65-$F$65)^2)))</f>
        <v>3.4847407740767466</v>
      </c>
      <c r="BU65">
        <v>14</v>
      </c>
      <c r="BV65">
        <v>11</v>
      </c>
      <c r="BW65">
        <v>2</v>
      </c>
      <c r="BX65">
        <v>3</v>
      </c>
      <c r="BY65">
        <v>17</v>
      </c>
      <c r="BZ65">
        <v>13</v>
      </c>
      <c r="CA65">
        <v>8</v>
      </c>
      <c r="CB65">
        <v>6</v>
      </c>
      <c r="CC65">
        <v>15</v>
      </c>
      <c r="CD65">
        <v>5</v>
      </c>
      <c r="CE65">
        <v>8</v>
      </c>
      <c r="CF65">
        <v>13</v>
      </c>
      <c r="CG65">
        <v>14</v>
      </c>
      <c r="CH65">
        <v>4</v>
      </c>
      <c r="CI65">
        <v>6</v>
      </c>
      <c r="CJ65">
        <v>13</v>
      </c>
      <c r="CL65">
        <v>10</v>
      </c>
      <c r="CM65">
        <v>6</v>
      </c>
      <c r="CN65">
        <v>0</v>
      </c>
      <c r="CO65">
        <v>0</v>
      </c>
      <c r="CP65">
        <v>11</v>
      </c>
      <c r="CQ65">
        <v>6</v>
      </c>
      <c r="CR65">
        <v>3</v>
      </c>
      <c r="CS65">
        <v>1</v>
      </c>
      <c r="CT65">
        <v>12</v>
      </c>
      <c r="CU65">
        <v>0</v>
      </c>
      <c r="CV65">
        <v>3</v>
      </c>
      <c r="CW65">
        <v>10</v>
      </c>
      <c r="CX65">
        <v>12</v>
      </c>
      <c r="CY65">
        <v>0</v>
      </c>
      <c r="CZ65">
        <v>1</v>
      </c>
      <c r="DA65">
        <v>10</v>
      </c>
      <c r="DC65">
        <f>((11/14)*100)</f>
        <v>78.571428571428569</v>
      </c>
      <c r="DD65">
        <f>((2/14)*100)</f>
        <v>14.285714285714285</v>
      </c>
      <c r="DE65">
        <f>((3/14)*100)</f>
        <v>21.428571428571427</v>
      </c>
      <c r="DF65">
        <f>((13/17)*100)</f>
        <v>76.470588235294116</v>
      </c>
      <c r="DG65">
        <f>((8/17)*100)</f>
        <v>47.058823529411761</v>
      </c>
      <c r="DH65">
        <f>((6/17)*100)</f>
        <v>35.294117647058826</v>
      </c>
      <c r="DI65">
        <f>((5/15)*100)</f>
        <v>33.333333333333329</v>
      </c>
      <c r="DJ65">
        <f>((8/15)*100)</f>
        <v>53.333333333333336</v>
      </c>
      <c r="DK65">
        <f>((13/15)*100)</f>
        <v>86.666666666666671</v>
      </c>
      <c r="DL65">
        <f>((4/14)*100)</f>
        <v>28.571428571428569</v>
      </c>
      <c r="DM65">
        <f>((6/14)*100)</f>
        <v>42.857142857142854</v>
      </c>
      <c r="DN65">
        <f>((13/14)*100)</f>
        <v>92.857142857142861</v>
      </c>
      <c r="DP65">
        <f>((6/10)*100)</f>
        <v>60</v>
      </c>
      <c r="DQ65">
        <f>((0/10)*100)</f>
        <v>0</v>
      </c>
      <c r="DR65">
        <f>((0/10)*100)</f>
        <v>0</v>
      </c>
      <c r="DS65">
        <f>((6/11)*100)</f>
        <v>54.54545454545454</v>
      </c>
      <c r="DT65">
        <f>((3/11)*100)</f>
        <v>27.27272727272727</v>
      </c>
      <c r="DU65">
        <f>((1/11)*100)</f>
        <v>9.0909090909090917</v>
      </c>
      <c r="DV65">
        <f>((0/12)*100)</f>
        <v>0</v>
      </c>
      <c r="DW65">
        <f>((3/12)*100)</f>
        <v>25</v>
      </c>
      <c r="DX65">
        <f>((10/12)*100)</f>
        <v>83.333333333333343</v>
      </c>
      <c r="DY65">
        <f>((0/12)*100)</f>
        <v>0</v>
      </c>
      <c r="DZ65">
        <f>((1/12)*100)</f>
        <v>8.3333333333333321</v>
      </c>
      <c r="EA65">
        <f>((10/12)*100)</f>
        <v>83.333333333333343</v>
      </c>
    </row>
    <row r="66" spans="1:131" x14ac:dyDescent="0.25">
      <c r="A66">
        <v>177.09377599999999</v>
      </c>
      <c r="B66">
        <v>6.9828060000000001</v>
      </c>
      <c r="C66">
        <v>159.67035799999999</v>
      </c>
      <c r="D66">
        <v>5.9135710000000001</v>
      </c>
      <c r="E66">
        <v>159.49331699999999</v>
      </c>
      <c r="F66">
        <v>9.0136219999999998</v>
      </c>
      <c r="G66">
        <v>159.599694</v>
      </c>
      <c r="H66">
        <v>5.2771939999999997</v>
      </c>
      <c r="K66">
        <f>(15/200)</f>
        <v>7.4999999999999997E-2</v>
      </c>
      <c r="L66">
        <f>(15/200)</f>
        <v>7.4999999999999997E-2</v>
      </c>
      <c r="M66">
        <f>(13/200)</f>
        <v>6.5000000000000002E-2</v>
      </c>
      <c r="N66">
        <f>(13/200)</f>
        <v>6.5000000000000002E-2</v>
      </c>
      <c r="P66">
        <f>(10/200)</f>
        <v>0.05</v>
      </c>
      <c r="Q66">
        <f>(9/200)</f>
        <v>4.4999999999999998E-2</v>
      </c>
      <c r="R66">
        <f>(12/200)</f>
        <v>0.06</v>
      </c>
      <c r="S66">
        <f>(11/200)</f>
        <v>5.5E-2</v>
      </c>
      <c r="U66">
        <f>0.075+0.05</f>
        <v>0.125</v>
      </c>
      <c r="V66">
        <f>0.075+0.045</f>
        <v>0.12</v>
      </c>
      <c r="W66">
        <f>0.065+0.06</f>
        <v>0.125</v>
      </c>
      <c r="X66">
        <f>0.065+0.055</f>
        <v>0.12</v>
      </c>
      <c r="Z66">
        <f>SQRT((ABS($A$67-$A$66)^2+(ABS($B$67-$B$66)^2)))</f>
        <v>23.437575669090275</v>
      </c>
      <c r="AA66">
        <f>SQRT((ABS($C$67-$C$66)^2+(ABS($D$67-$D$66)^2)))</f>
        <v>20.636318621788753</v>
      </c>
      <c r="AB66">
        <f>SQRT((ABS($E$67-$E$66)^2+(ABS($F$67-$F$66)^2)))</f>
        <v>22.548734635589739</v>
      </c>
      <c r="AC66">
        <f>SQRT((ABS($G$67-$G$66)^2+(ABS($H$67-$H$66)^2)))</f>
        <v>21.670984124073854</v>
      </c>
      <c r="AJ66">
        <f>1/0.125</f>
        <v>8</v>
      </c>
      <c r="AK66">
        <f>1/0.12</f>
        <v>8.3333333333333339</v>
      </c>
      <c r="AL66">
        <f>1/0.125</f>
        <v>8</v>
      </c>
      <c r="AM66">
        <f>1/0.12</f>
        <v>8.3333333333333339</v>
      </c>
      <c r="AO66">
        <f t="shared" si="22"/>
        <v>187.5006053527222</v>
      </c>
      <c r="AP66">
        <f t="shared" si="23"/>
        <v>171.96932184823962</v>
      </c>
      <c r="AQ66">
        <f t="shared" si="24"/>
        <v>180.38987708471791</v>
      </c>
      <c r="AR66">
        <f t="shared" si="25"/>
        <v>180.59153436728212</v>
      </c>
      <c r="AV66">
        <f>((0.075/0.125)*100)</f>
        <v>60</v>
      </c>
      <c r="AW66">
        <f>((0.075/0.12)*100)</f>
        <v>62.5</v>
      </c>
      <c r="AX66">
        <f>((0.065/0.125)*100)</f>
        <v>52</v>
      </c>
      <c r="AY66">
        <f>((0.065/0.12)*100)</f>
        <v>54.166666666666671</v>
      </c>
      <c r="BA66">
        <f>((0.05/0.125)*100)</f>
        <v>40</v>
      </c>
      <c r="BB66">
        <f>((0.045/0.12)*100)</f>
        <v>37.5</v>
      </c>
      <c r="BC66">
        <f>((0.06/0.125)*100)</f>
        <v>48</v>
      </c>
      <c r="BD66">
        <f>((0.055/0.12)*100)</f>
        <v>45.833333333333336</v>
      </c>
      <c r="BF66">
        <f>ABS($B$66-$D$66)</f>
        <v>1.0692349999999999</v>
      </c>
      <c r="BG66">
        <f>ABS($F$66-$H$66)</f>
        <v>3.7364280000000001</v>
      </c>
      <c r="BL66">
        <f>SQRT((ABS($A$66-$E$67)^2+(ABS($B$66-$F$67)^2)))</f>
        <v>5.1518941702372985</v>
      </c>
      <c r="BM66">
        <f>SQRT((ABS($C$66-$G$66)^2+(ABS($D$66-$H$66)^2)))</f>
        <v>0.64028828431027818</v>
      </c>
      <c r="BO66">
        <f>SQRT((ABS($A$66-$G$67)^2+(ABS($B$66-$H$67)^2)))</f>
        <v>4.8652559438867202</v>
      </c>
      <c r="BP66">
        <f>SQRT((ABS($C$66-$E$66)^2+(ABS($D$66-$F$66)^2)))</f>
        <v>3.1051022073809422</v>
      </c>
      <c r="BU66">
        <v>15</v>
      </c>
      <c r="BV66">
        <v>12</v>
      </c>
      <c r="BW66">
        <v>2</v>
      </c>
      <c r="BX66">
        <v>3</v>
      </c>
      <c r="BY66">
        <v>15</v>
      </c>
      <c r="BZ66">
        <v>11</v>
      </c>
      <c r="CA66">
        <v>5</v>
      </c>
      <c r="CB66">
        <v>5</v>
      </c>
      <c r="CC66">
        <v>13</v>
      </c>
      <c r="CD66">
        <v>3</v>
      </c>
      <c r="CE66">
        <v>5</v>
      </c>
      <c r="CF66">
        <v>13</v>
      </c>
      <c r="CG66">
        <v>13</v>
      </c>
      <c r="CH66">
        <v>3</v>
      </c>
      <c r="CI66">
        <v>5</v>
      </c>
      <c r="CJ66">
        <v>13</v>
      </c>
      <c r="CL66">
        <v>10</v>
      </c>
      <c r="CM66">
        <v>6</v>
      </c>
      <c r="CN66">
        <v>0</v>
      </c>
      <c r="CO66">
        <v>0</v>
      </c>
      <c r="CP66">
        <v>9</v>
      </c>
      <c r="CQ66">
        <v>6</v>
      </c>
      <c r="CR66">
        <v>2</v>
      </c>
      <c r="CS66">
        <v>1</v>
      </c>
      <c r="CT66">
        <v>12</v>
      </c>
      <c r="CU66">
        <v>0</v>
      </c>
      <c r="CV66">
        <v>2</v>
      </c>
      <c r="CW66">
        <v>11</v>
      </c>
      <c r="CX66">
        <v>11</v>
      </c>
      <c r="CY66">
        <v>0</v>
      </c>
      <c r="CZ66">
        <v>1</v>
      </c>
      <c r="DA66">
        <v>11</v>
      </c>
      <c r="DC66">
        <f>((12/15)*100)</f>
        <v>80</v>
      </c>
      <c r="DD66">
        <f>((2/15)*100)</f>
        <v>13.333333333333334</v>
      </c>
      <c r="DE66">
        <f>((3/15)*100)</f>
        <v>20</v>
      </c>
      <c r="DF66">
        <f>((11/15)*100)</f>
        <v>73.333333333333329</v>
      </c>
      <c r="DG66">
        <f>((5/15)*100)</f>
        <v>33.333333333333329</v>
      </c>
      <c r="DH66">
        <f>((5/15)*100)</f>
        <v>33.333333333333329</v>
      </c>
      <c r="DI66">
        <f>((3/13)*100)</f>
        <v>23.076923076923077</v>
      </c>
      <c r="DJ66">
        <f>((5/13)*100)</f>
        <v>38.461538461538467</v>
      </c>
      <c r="DK66">
        <f>((13/13)*100)</f>
        <v>100</v>
      </c>
      <c r="DL66">
        <f>((3/13)*100)</f>
        <v>23.076923076923077</v>
      </c>
      <c r="DM66">
        <f>((5/13)*100)</f>
        <v>38.461538461538467</v>
      </c>
      <c r="DN66">
        <f>((13/13)*100)</f>
        <v>100</v>
      </c>
      <c r="DP66">
        <f>((6/10)*100)</f>
        <v>60</v>
      </c>
      <c r="DQ66">
        <f>((0/10)*100)</f>
        <v>0</v>
      </c>
      <c r="DR66">
        <f>((0/10)*100)</f>
        <v>0</v>
      </c>
      <c r="DS66">
        <f>((6/9)*100)</f>
        <v>66.666666666666657</v>
      </c>
      <c r="DT66">
        <f>((2/9)*100)</f>
        <v>22.222222222222221</v>
      </c>
      <c r="DU66">
        <f>((1/9)*100)</f>
        <v>11.111111111111111</v>
      </c>
      <c r="DV66">
        <f>((0/12)*100)</f>
        <v>0</v>
      </c>
      <c r="DW66">
        <f>((2/12)*100)</f>
        <v>16.666666666666664</v>
      </c>
      <c r="DX66">
        <f>((11/12)*100)</f>
        <v>91.666666666666657</v>
      </c>
      <c r="DY66">
        <f>((0/11)*100)</f>
        <v>0</v>
      </c>
      <c r="DZ66">
        <f>((1/11)*100)</f>
        <v>9.0909090909090917</v>
      </c>
      <c r="EA66">
        <f>((11/11)*100)</f>
        <v>100</v>
      </c>
    </row>
    <row r="67" spans="1:131" x14ac:dyDescent="0.25">
      <c r="A67">
        <v>200.53081799999998</v>
      </c>
      <c r="B67">
        <v>6.824643</v>
      </c>
      <c r="C67">
        <v>180.29821299999998</v>
      </c>
      <c r="D67">
        <v>5.3226019999999998</v>
      </c>
      <c r="E67">
        <v>182.034797</v>
      </c>
      <c r="F67">
        <v>8.4416840000000004</v>
      </c>
      <c r="G67">
        <v>181.255359</v>
      </c>
      <c r="H67">
        <v>4.4625000000000004</v>
      </c>
      <c r="K67">
        <f>(13/200)</f>
        <v>6.5000000000000002E-2</v>
      </c>
      <c r="L67">
        <f>(17/200)</f>
        <v>8.5000000000000006E-2</v>
      </c>
      <c r="M67">
        <f>(13/200)</f>
        <v>6.5000000000000002E-2</v>
      </c>
      <c r="N67">
        <f>(15/200)</f>
        <v>7.4999999999999997E-2</v>
      </c>
      <c r="P67">
        <f>(11/200)</f>
        <v>5.5E-2</v>
      </c>
      <c r="Q67">
        <f>(9/200)</f>
        <v>4.4999999999999998E-2</v>
      </c>
      <c r="R67">
        <f>(13/200)</f>
        <v>6.5000000000000002E-2</v>
      </c>
      <c r="S67">
        <f>(12/200)</f>
        <v>0.06</v>
      </c>
      <c r="U67">
        <f>0.065+0.055</f>
        <v>0.12</v>
      </c>
      <c r="V67">
        <f>0.085+0.045</f>
        <v>0.13</v>
      </c>
      <c r="W67">
        <f>0.065+0.065</f>
        <v>0.13</v>
      </c>
      <c r="X67">
        <f>0.075+0.06</f>
        <v>0.13500000000000001</v>
      </c>
      <c r="Z67">
        <f>SQRT((ABS($A$68-$A$67)^2+(ABS($B$68-$B$67)^2)))</f>
        <v>20.989686501088713</v>
      </c>
      <c r="AA67">
        <f>SQRT((ABS($C$68-$C$67)^2+(ABS($D$68-$D$67)^2)))</f>
        <v>24.185442487494598</v>
      </c>
      <c r="AB67">
        <f>SQRT((ABS($E$68-$E$67)^2+(ABS($F$68-$F$67)^2)))</f>
        <v>23.544134190058227</v>
      </c>
      <c r="AC67">
        <f>SQRT((ABS($G$68-$G$67)^2+(ABS($H$68-$H$67)^2)))</f>
        <v>24.70330763200365</v>
      </c>
      <c r="AJ67">
        <f>1/0.12</f>
        <v>8.3333333333333339</v>
      </c>
      <c r="AK67">
        <f>1/0.13</f>
        <v>7.6923076923076916</v>
      </c>
      <c r="AL67">
        <f>1/0.13</f>
        <v>7.6923076923076916</v>
      </c>
      <c r="AM67">
        <f>1/0.135</f>
        <v>7.4074074074074066</v>
      </c>
      <c r="AO67">
        <f t="shared" si="22"/>
        <v>174.91405417573927</v>
      </c>
      <c r="AP67">
        <f t="shared" si="23"/>
        <v>186.04186528841998</v>
      </c>
      <c r="AQ67">
        <f t="shared" si="24"/>
        <v>181.10872453890943</v>
      </c>
      <c r="AR67">
        <f t="shared" si="25"/>
        <v>182.98746394076775</v>
      </c>
      <c r="AV67">
        <f>((0.065/0.12)*100)</f>
        <v>54.166666666666671</v>
      </c>
      <c r="AW67">
        <f>((0.085/0.13)*100)</f>
        <v>65.384615384615387</v>
      </c>
      <c r="AX67">
        <f>((0.065/0.13)*100)</f>
        <v>50</v>
      </c>
      <c r="AY67">
        <f>((0.075/0.135)*100)</f>
        <v>55.55555555555555</v>
      </c>
      <c r="BA67">
        <f>((0.055/0.12)*100)</f>
        <v>45.833333333333336</v>
      </c>
      <c r="BB67">
        <f>((0.045/0.13)*100)</f>
        <v>34.615384615384613</v>
      </c>
      <c r="BC67">
        <f>((0.065/0.13)*100)</f>
        <v>50</v>
      </c>
      <c r="BD67">
        <f>((0.06/0.135)*100)</f>
        <v>44.444444444444443</v>
      </c>
      <c r="BF67">
        <f>ABS($B$67-$D$67)</f>
        <v>1.5020410000000002</v>
      </c>
      <c r="BG67">
        <f>ABS($F$67-$H$67)</f>
        <v>3.9791840000000001</v>
      </c>
      <c r="BL67">
        <f>SQRT((ABS($A$67-$E$68)^2+(ABS($B$67-$F$68)^2)))</f>
        <v>5.1622452769136302</v>
      </c>
      <c r="BM67">
        <f>SQRT((ABS($C$67-$G$67)^2+(ABS($D$67-$H$67)^2)))</f>
        <v>1.2868193018913117</v>
      </c>
      <c r="BO67">
        <f>SQRT((ABS($A$67-$G$68)^2+(ABS($B$67-$H$68)^2)))</f>
        <v>6.0735011789332933</v>
      </c>
      <c r="BP67">
        <f>SQRT((ABS($C$67-$E$67)^2+(ABS($D$67-$F$67)^2)))</f>
        <v>3.5699294827461339</v>
      </c>
      <c r="BU67">
        <v>13</v>
      </c>
      <c r="BV67">
        <v>10</v>
      </c>
      <c r="BW67">
        <v>2</v>
      </c>
      <c r="BX67">
        <v>3</v>
      </c>
      <c r="BY67">
        <v>17</v>
      </c>
      <c r="BZ67">
        <v>12</v>
      </c>
      <c r="CA67">
        <v>5</v>
      </c>
      <c r="CB67">
        <v>6</v>
      </c>
      <c r="CC67">
        <v>13</v>
      </c>
      <c r="CD67">
        <v>2</v>
      </c>
      <c r="CE67">
        <v>5</v>
      </c>
      <c r="CF67">
        <v>13</v>
      </c>
      <c r="CG67">
        <v>15</v>
      </c>
      <c r="CH67">
        <v>4</v>
      </c>
      <c r="CI67">
        <v>6</v>
      </c>
      <c r="CJ67">
        <v>13</v>
      </c>
      <c r="CL67">
        <v>11</v>
      </c>
      <c r="CM67">
        <v>6</v>
      </c>
      <c r="CN67">
        <v>0</v>
      </c>
      <c r="CO67">
        <v>0</v>
      </c>
      <c r="CP67">
        <v>9</v>
      </c>
      <c r="CQ67">
        <v>6</v>
      </c>
      <c r="CR67">
        <v>1</v>
      </c>
      <c r="CS67">
        <v>1</v>
      </c>
      <c r="CT67">
        <v>13</v>
      </c>
      <c r="CU67">
        <v>0</v>
      </c>
      <c r="CV67">
        <v>1</v>
      </c>
      <c r="CW67">
        <v>12</v>
      </c>
      <c r="CX67">
        <v>12</v>
      </c>
      <c r="CY67">
        <v>0</v>
      </c>
      <c r="CZ67">
        <v>1</v>
      </c>
      <c r="DA67">
        <v>12</v>
      </c>
      <c r="DC67">
        <f>((10/13)*100)</f>
        <v>76.923076923076934</v>
      </c>
      <c r="DD67">
        <f>((2/13)*100)</f>
        <v>15.384615384615385</v>
      </c>
      <c r="DE67">
        <f>((3/13)*100)</f>
        <v>23.076923076923077</v>
      </c>
      <c r="DF67">
        <f>((12/17)*100)</f>
        <v>70.588235294117652</v>
      </c>
      <c r="DG67">
        <f>((5/17)*100)</f>
        <v>29.411764705882355</v>
      </c>
      <c r="DH67">
        <f>((6/17)*100)</f>
        <v>35.294117647058826</v>
      </c>
      <c r="DI67">
        <f>((2/13)*100)</f>
        <v>15.384615384615385</v>
      </c>
      <c r="DJ67">
        <f>((5/13)*100)</f>
        <v>38.461538461538467</v>
      </c>
      <c r="DK67">
        <f>((13/13)*100)</f>
        <v>100</v>
      </c>
      <c r="DL67">
        <f>((4/15)*100)</f>
        <v>26.666666666666668</v>
      </c>
      <c r="DM67">
        <f>((6/15)*100)</f>
        <v>40</v>
      </c>
      <c r="DN67">
        <f>((13/15)*100)</f>
        <v>86.666666666666671</v>
      </c>
      <c r="DP67">
        <f>((6/11)*100)</f>
        <v>54.54545454545454</v>
      </c>
      <c r="DQ67">
        <f>((0/11)*100)</f>
        <v>0</v>
      </c>
      <c r="DR67">
        <f>((0/11)*100)</f>
        <v>0</v>
      </c>
      <c r="DS67">
        <f>((6/9)*100)</f>
        <v>66.666666666666657</v>
      </c>
      <c r="DT67">
        <f>((1/9)*100)</f>
        <v>11.111111111111111</v>
      </c>
      <c r="DU67">
        <f>((1/9)*100)</f>
        <v>11.111111111111111</v>
      </c>
      <c r="DV67">
        <f>((0/13)*100)</f>
        <v>0</v>
      </c>
      <c r="DW67">
        <f>((1/13)*100)</f>
        <v>7.6923076923076925</v>
      </c>
      <c r="DX67">
        <f>((12/13)*100)</f>
        <v>92.307692307692307</v>
      </c>
      <c r="DY67">
        <f>((0/12)*100)</f>
        <v>0</v>
      </c>
      <c r="DZ67">
        <f>((1/12)*100)</f>
        <v>8.3333333333333321</v>
      </c>
      <c r="EA67">
        <f>((12/12)*100)</f>
        <v>100</v>
      </c>
    </row>
    <row r="68" spans="1:131" x14ac:dyDescent="0.25">
      <c r="A68">
        <v>221.51459</v>
      </c>
      <c r="B68">
        <v>6.3263939999999996</v>
      </c>
      <c r="C68">
        <v>204.48091799999997</v>
      </c>
      <c r="D68">
        <v>4.9587240000000001</v>
      </c>
      <c r="E68">
        <v>205.57336699999999</v>
      </c>
      <c r="F68">
        <v>7.9298469999999996</v>
      </c>
      <c r="G68">
        <v>205.95591999999999</v>
      </c>
      <c r="H68">
        <v>4.0941330000000002</v>
      </c>
      <c r="K68">
        <f>(13/200)</f>
        <v>6.5000000000000002E-2</v>
      </c>
      <c r="L68">
        <f>(15/200)</f>
        <v>7.4999999999999997E-2</v>
      </c>
      <c r="M68">
        <f>(14/200)</f>
        <v>7.0000000000000007E-2</v>
      </c>
      <c r="N68">
        <f>(13/200)</f>
        <v>6.5000000000000002E-2</v>
      </c>
      <c r="P68">
        <f>(10/200)</f>
        <v>0.05</v>
      </c>
      <c r="Q68">
        <f>(9/200)</f>
        <v>4.4999999999999998E-2</v>
      </c>
      <c r="R68">
        <f>(12/200)</f>
        <v>0.06</v>
      </c>
      <c r="S68">
        <f>(12/200)</f>
        <v>0.06</v>
      </c>
      <c r="U68">
        <f>0.065+0.05</f>
        <v>0.115</v>
      </c>
      <c r="V68">
        <f>0.075+0.045</f>
        <v>0.12</v>
      </c>
      <c r="W68">
        <f>0.07+0.06</f>
        <v>0.13</v>
      </c>
      <c r="X68">
        <f>0.065+0.06</f>
        <v>0.125</v>
      </c>
      <c r="Z68">
        <f>SQRT((ABS($A$69-$A$68)^2+(ABS($B$69-$B$68)^2)))</f>
        <v>19.971715584741595</v>
      </c>
      <c r="AA68">
        <f>SQRT((ABS($C$69-$C$68)^2+(ABS($D$69-$D$68)^2)))</f>
        <v>21.334464416270894</v>
      </c>
      <c r="AB68">
        <f>SQRT((ABS($E$69-$E$68)^2+(ABS($F$69-$F$68)^2)))</f>
        <v>21.343073056312207</v>
      </c>
      <c r="AC68">
        <f>SQRT((ABS($G$69-$G$68)^2+(ABS($H$69-$H$68)^2)))</f>
        <v>21.012861058490124</v>
      </c>
      <c r="AJ68">
        <f>1/0.115</f>
        <v>8.695652173913043</v>
      </c>
      <c r="AK68">
        <f>1/0.12</f>
        <v>8.3333333333333339</v>
      </c>
      <c r="AL68">
        <f>1/0.13</f>
        <v>7.6923076923076916</v>
      </c>
      <c r="AM68">
        <f>1/0.125</f>
        <v>8</v>
      </c>
      <c r="AO68">
        <f t="shared" si="22"/>
        <v>173.66709204123126</v>
      </c>
      <c r="AP68">
        <f t="shared" si="23"/>
        <v>177.78720346892413</v>
      </c>
      <c r="AQ68">
        <f t="shared" si="24"/>
        <v>164.17748504855544</v>
      </c>
      <c r="AR68">
        <f t="shared" si="25"/>
        <v>168.10288846792099</v>
      </c>
      <c r="AV68">
        <f>((0.065/0.115)*100)</f>
        <v>56.521739130434781</v>
      </c>
      <c r="AW68">
        <f>((0.075/0.12)*100)</f>
        <v>62.5</v>
      </c>
      <c r="AX68">
        <f>((0.07/0.13)*100)</f>
        <v>53.846153846153854</v>
      </c>
      <c r="AY68">
        <f>((0.065/0.125)*100)</f>
        <v>52</v>
      </c>
      <c r="BA68">
        <f>((0.05/0.115)*100)</f>
        <v>43.478260869565219</v>
      </c>
      <c r="BB68">
        <f>((0.045/0.12)*100)</f>
        <v>37.5</v>
      </c>
      <c r="BC68">
        <f>((0.06/0.13)*100)</f>
        <v>46.153846153846153</v>
      </c>
      <c r="BD68">
        <f>((0.06/0.125)*100)</f>
        <v>48</v>
      </c>
      <c r="BF68">
        <f>ABS($B$68-$D$68)</f>
        <v>1.3676699999999995</v>
      </c>
      <c r="BG68">
        <f>ABS($F$68-$H$68)</f>
        <v>3.8357139999999994</v>
      </c>
      <c r="BL68">
        <f>SQRT((ABS($A$68-$E$69)^2+(ABS($B$68-$F$69)^2)))</f>
        <v>5.5146306121801061</v>
      </c>
      <c r="BM68">
        <f>SQRT((ABS($C$68-$G$68)^2+(ABS($D$68-$H$68)^2)))</f>
        <v>1.709721760195223</v>
      </c>
      <c r="BO68">
        <f>SQRT((ABS($A$68-$G$69)^2+(ABS($B$68-$H$69)^2)))</f>
        <v>6.2009308346516097</v>
      </c>
      <c r="BP68">
        <f>SQRT((ABS($C$68-$E$68)^2+(ABS($D$68-$F$68)^2)))</f>
        <v>3.1655989478659534</v>
      </c>
      <c r="BU68">
        <v>13</v>
      </c>
      <c r="BV68">
        <v>8</v>
      </c>
      <c r="BW68">
        <v>5</v>
      </c>
      <c r="BX68">
        <v>5</v>
      </c>
      <c r="BY68">
        <v>15</v>
      </c>
      <c r="BZ68">
        <v>10</v>
      </c>
      <c r="CA68">
        <v>4</v>
      </c>
      <c r="CB68">
        <v>3</v>
      </c>
      <c r="CC68">
        <v>14</v>
      </c>
      <c r="CD68">
        <v>5</v>
      </c>
      <c r="CE68">
        <v>4</v>
      </c>
      <c r="CF68">
        <v>13</v>
      </c>
      <c r="CG68">
        <v>13</v>
      </c>
      <c r="CH68">
        <v>5</v>
      </c>
      <c r="CI68">
        <v>3</v>
      </c>
      <c r="CJ68">
        <v>13</v>
      </c>
      <c r="CL68">
        <v>10</v>
      </c>
      <c r="CM68">
        <v>5</v>
      </c>
      <c r="CN68">
        <v>1</v>
      </c>
      <c r="CO68">
        <v>2</v>
      </c>
      <c r="CP68">
        <v>9</v>
      </c>
      <c r="CQ68">
        <v>6</v>
      </c>
      <c r="CR68">
        <v>1</v>
      </c>
      <c r="CS68">
        <v>0</v>
      </c>
      <c r="CT68">
        <v>12</v>
      </c>
      <c r="CU68">
        <v>1</v>
      </c>
      <c r="CV68">
        <v>1</v>
      </c>
      <c r="CW68">
        <v>11</v>
      </c>
      <c r="CX68">
        <v>12</v>
      </c>
      <c r="CY68">
        <v>2</v>
      </c>
      <c r="CZ68">
        <v>0</v>
      </c>
      <c r="DA68">
        <v>11</v>
      </c>
      <c r="DC68">
        <f>((8/13)*100)</f>
        <v>61.53846153846154</v>
      </c>
      <c r="DD68">
        <f>((5/13)*100)</f>
        <v>38.461538461538467</v>
      </c>
      <c r="DE68">
        <f>((5/13)*100)</f>
        <v>38.461538461538467</v>
      </c>
      <c r="DF68">
        <f>((10/15)*100)</f>
        <v>66.666666666666657</v>
      </c>
      <c r="DG68">
        <f>((4/15)*100)</f>
        <v>26.666666666666668</v>
      </c>
      <c r="DH68">
        <f>((3/15)*100)</f>
        <v>20</v>
      </c>
      <c r="DI68">
        <f>((5/14)*100)</f>
        <v>35.714285714285715</v>
      </c>
      <c r="DJ68">
        <f>((4/14)*100)</f>
        <v>28.571428571428569</v>
      </c>
      <c r="DK68">
        <f>((13/14)*100)</f>
        <v>92.857142857142861</v>
      </c>
      <c r="DL68">
        <f>((5/13)*100)</f>
        <v>38.461538461538467</v>
      </c>
      <c r="DM68">
        <f>((3/13)*100)</f>
        <v>23.076923076923077</v>
      </c>
      <c r="DN68">
        <f>((13/13)*100)</f>
        <v>100</v>
      </c>
      <c r="DP68">
        <f>((5/10)*100)</f>
        <v>50</v>
      </c>
      <c r="DQ68">
        <f>((1/10)*100)</f>
        <v>10</v>
      </c>
      <c r="DR68">
        <f>((2/10)*100)</f>
        <v>20</v>
      </c>
      <c r="DS68">
        <f>((6/9)*100)</f>
        <v>66.666666666666657</v>
      </c>
      <c r="DT68">
        <f>((1/9)*100)</f>
        <v>11.111111111111111</v>
      </c>
      <c r="DU68">
        <f>((0/9)*100)</f>
        <v>0</v>
      </c>
      <c r="DV68">
        <f>((1/12)*100)</f>
        <v>8.3333333333333321</v>
      </c>
      <c r="DW68">
        <f>((1/12)*100)</f>
        <v>8.3333333333333321</v>
      </c>
      <c r="DX68">
        <f>((11/12)*100)</f>
        <v>91.666666666666657</v>
      </c>
      <c r="DY68">
        <f>((2/12)*100)</f>
        <v>16.666666666666664</v>
      </c>
      <c r="DZ68">
        <f>((0/12)*100)</f>
        <v>0</v>
      </c>
      <c r="EA68">
        <f>((11/12)*100)</f>
        <v>91.666666666666657</v>
      </c>
    </row>
    <row r="69" spans="1:131" x14ac:dyDescent="0.25">
      <c r="A69">
        <v>241.48463100000001</v>
      </c>
      <c r="B69">
        <v>6.0677709999999996</v>
      </c>
      <c r="C69">
        <v>225.806996</v>
      </c>
      <c r="D69">
        <v>4.3605859999999996</v>
      </c>
      <c r="E69">
        <v>226.91128499999999</v>
      </c>
      <c r="F69">
        <v>7.4607809999999999</v>
      </c>
      <c r="G69">
        <v>226.95567700000001</v>
      </c>
      <c r="H69">
        <v>3.3521519999999998</v>
      </c>
      <c r="K69">
        <f>(11/200)</f>
        <v>5.5E-2</v>
      </c>
      <c r="L69">
        <f>(15/200)</f>
        <v>7.4999999999999997E-2</v>
      </c>
      <c r="M69">
        <f>(12/200)</f>
        <v>0.06</v>
      </c>
      <c r="N69">
        <f>(14/200)</f>
        <v>7.0000000000000007E-2</v>
      </c>
      <c r="P69">
        <f>(14/200)</f>
        <v>7.0000000000000007E-2</v>
      </c>
      <c r="Q69">
        <f>(10/200)</f>
        <v>0.05</v>
      </c>
      <c r="R69">
        <f>(12/200)</f>
        <v>0.06</v>
      </c>
      <c r="S69">
        <f>(13/200)</f>
        <v>6.5000000000000002E-2</v>
      </c>
      <c r="U69">
        <f>0.055+0.07</f>
        <v>0.125</v>
      </c>
      <c r="V69">
        <f>0.075+0.05</f>
        <v>0.125</v>
      </c>
      <c r="W69">
        <f>0.06+0.06</f>
        <v>0.12</v>
      </c>
      <c r="X69">
        <f>0.07+0.065</f>
        <v>0.13500000000000001</v>
      </c>
      <c r="Z69">
        <f>SQRT((ABS($A$70-$A$69)^2+(ABS($B$70-$B$69)^2)))</f>
        <v>18.640770724370412</v>
      </c>
      <c r="AA69">
        <f>SQRT((ABS($C$70-$C$69)^2+(ABS($D$70-$D$69)^2)))</f>
        <v>21.295487961884362</v>
      </c>
      <c r="AB69">
        <f>SQRT((ABS($E$70-$E$69)^2+(ABS($F$70-$F$69)^2)))</f>
        <v>18.598833296553899</v>
      </c>
      <c r="AC69">
        <f>SQRT((ABS($G$70-$G$69)^2+(ABS($H$70-$H$69)^2)))</f>
        <v>20.654961241358439</v>
      </c>
      <c r="AJ69">
        <f>1/0.125</f>
        <v>8</v>
      </c>
      <c r="AK69">
        <f>1/0.125</f>
        <v>8</v>
      </c>
      <c r="AL69">
        <f>1/0.12</f>
        <v>8.3333333333333339</v>
      </c>
      <c r="AM69">
        <f>1/0.135</f>
        <v>7.4074074074074066</v>
      </c>
      <c r="AO69">
        <f t="shared" si="22"/>
        <v>149.1261657949633</v>
      </c>
      <c r="AP69">
        <f t="shared" si="23"/>
        <v>170.3639036950749</v>
      </c>
      <c r="AQ69">
        <f t="shared" si="24"/>
        <v>154.9902774712825</v>
      </c>
      <c r="AR69">
        <f t="shared" si="25"/>
        <v>152.9997128989514</v>
      </c>
      <c r="AV69">
        <f>((0.055/0.125)*100)</f>
        <v>44</v>
      </c>
      <c r="AW69">
        <f>((0.075/0.125)*100)</f>
        <v>60</v>
      </c>
      <c r="AX69">
        <f>((0.06/0.12)*100)</f>
        <v>50</v>
      </c>
      <c r="AY69">
        <f>((0.07/0.135)*100)</f>
        <v>51.851851851851848</v>
      </c>
      <c r="BA69">
        <f>((0.07/0.125)*100)</f>
        <v>56.000000000000007</v>
      </c>
      <c r="BB69">
        <f>((0.05/0.125)*100)</f>
        <v>40</v>
      </c>
      <c r="BC69">
        <f>((0.06/0.12)*100)</f>
        <v>50</v>
      </c>
      <c r="BD69">
        <f>((0.065/0.135)*100)</f>
        <v>48.148148148148145</v>
      </c>
      <c r="BF69">
        <f>ABS($B$69-$D$69)</f>
        <v>1.707185</v>
      </c>
      <c r="BG69">
        <f>ABS($F$69-$H$69)</f>
        <v>4.1086290000000005</v>
      </c>
      <c r="BL69">
        <f>SQRT((ABS($A$69-$E$70)^2+(ABS($B$69-$F$70)^2)))</f>
        <v>4.1648426636387912</v>
      </c>
      <c r="BM69">
        <f>SQRT((ABS($C$69-$G$69)^2+(ABS($D$69-$H$69)^2)))</f>
        <v>1.5285310504262006</v>
      </c>
      <c r="BO69">
        <f>SQRT((ABS($A$69-$G$70)^2+(ABS($B$69-$H$70)^2)))</f>
        <v>6.8304412848445457</v>
      </c>
      <c r="BP69">
        <f>SQRT((ABS($C$69-$E$69)^2+(ABS($D$69-$F$69)^2)))</f>
        <v>3.2909973007503348</v>
      </c>
      <c r="BU69">
        <v>11</v>
      </c>
      <c r="BV69">
        <v>5</v>
      </c>
      <c r="BW69">
        <v>2</v>
      </c>
      <c r="BX69">
        <v>5</v>
      </c>
      <c r="BY69">
        <v>15</v>
      </c>
      <c r="BZ69">
        <v>8</v>
      </c>
      <c r="CA69">
        <v>3</v>
      </c>
      <c r="CB69">
        <v>2</v>
      </c>
      <c r="CC69">
        <v>12</v>
      </c>
      <c r="CD69">
        <v>2</v>
      </c>
      <c r="CE69">
        <v>3</v>
      </c>
      <c r="CF69">
        <v>11</v>
      </c>
      <c r="CG69">
        <v>14</v>
      </c>
      <c r="CH69">
        <v>5</v>
      </c>
      <c r="CI69">
        <v>2</v>
      </c>
      <c r="CJ69">
        <v>11</v>
      </c>
      <c r="CL69">
        <v>14</v>
      </c>
      <c r="CM69">
        <v>7</v>
      </c>
      <c r="CN69">
        <v>4</v>
      </c>
      <c r="CO69">
        <v>5</v>
      </c>
      <c r="CP69">
        <v>10</v>
      </c>
      <c r="CQ69">
        <v>5</v>
      </c>
      <c r="CR69">
        <v>0</v>
      </c>
      <c r="CS69">
        <v>0</v>
      </c>
      <c r="CT69">
        <v>12</v>
      </c>
      <c r="CU69">
        <v>4</v>
      </c>
      <c r="CV69">
        <v>0</v>
      </c>
      <c r="CW69">
        <v>12</v>
      </c>
      <c r="CX69">
        <v>13</v>
      </c>
      <c r="CY69">
        <v>5</v>
      </c>
      <c r="CZ69">
        <v>0</v>
      </c>
      <c r="DA69">
        <v>12</v>
      </c>
      <c r="DC69">
        <f>((5/11)*100)</f>
        <v>45.454545454545453</v>
      </c>
      <c r="DD69">
        <f>((2/11)*100)</f>
        <v>18.181818181818183</v>
      </c>
      <c r="DE69">
        <f>((5/11)*100)</f>
        <v>45.454545454545453</v>
      </c>
      <c r="DF69">
        <f>((8/15)*100)</f>
        <v>53.333333333333336</v>
      </c>
      <c r="DG69">
        <f>((3/15)*100)</f>
        <v>20</v>
      </c>
      <c r="DH69">
        <f>((2/15)*100)</f>
        <v>13.333333333333334</v>
      </c>
      <c r="DI69">
        <f>((2/12)*100)</f>
        <v>16.666666666666664</v>
      </c>
      <c r="DJ69">
        <f>((3/12)*100)</f>
        <v>25</v>
      </c>
      <c r="DK69">
        <f>((11/12)*100)</f>
        <v>91.666666666666657</v>
      </c>
      <c r="DL69">
        <f>((5/14)*100)</f>
        <v>35.714285714285715</v>
      </c>
      <c r="DM69">
        <f>((2/14)*100)</f>
        <v>14.285714285714285</v>
      </c>
      <c r="DN69">
        <f>((11/14)*100)</f>
        <v>78.571428571428569</v>
      </c>
      <c r="DP69">
        <f>((7/14)*100)</f>
        <v>50</v>
      </c>
      <c r="DQ69">
        <f>((4/14)*100)</f>
        <v>28.571428571428569</v>
      </c>
      <c r="DR69">
        <f>((5/14)*100)</f>
        <v>35.714285714285715</v>
      </c>
      <c r="DS69">
        <f>((5/10)*100)</f>
        <v>50</v>
      </c>
      <c r="DT69">
        <f>((0/10)*100)</f>
        <v>0</v>
      </c>
      <c r="DU69">
        <f>((0/10)*100)</f>
        <v>0</v>
      </c>
      <c r="DV69">
        <f>((4/12)*100)</f>
        <v>33.333333333333329</v>
      </c>
      <c r="DW69">
        <f>((0/12)*100)</f>
        <v>0</v>
      </c>
      <c r="DX69">
        <f>((12/12)*100)</f>
        <v>100</v>
      </c>
      <c r="DY69">
        <f>((5/13)*100)</f>
        <v>38.461538461538467</v>
      </c>
      <c r="DZ69">
        <f>((0/13)*100)</f>
        <v>0</v>
      </c>
      <c r="EA69">
        <f>((12/13)*100)</f>
        <v>92.307692307692307</v>
      </c>
    </row>
    <row r="70" spans="1:131" x14ac:dyDescent="0.25">
      <c r="A70">
        <v>260.12483900000001</v>
      </c>
      <c r="B70">
        <v>5.92293</v>
      </c>
      <c r="C70">
        <v>247.10227499999999</v>
      </c>
      <c r="D70">
        <v>4.2662469999999999</v>
      </c>
      <c r="E70">
        <v>245.50745599999999</v>
      </c>
      <c r="F70">
        <v>7.1460999999999997</v>
      </c>
      <c r="G70">
        <v>247.60830899999999</v>
      </c>
      <c r="H70">
        <v>3.0419659999999999</v>
      </c>
      <c r="L70">
        <f>(15/200)</f>
        <v>7.4999999999999997E-2</v>
      </c>
      <c r="M70">
        <f>(12/200)</f>
        <v>0.06</v>
      </c>
      <c r="P70">
        <f>(18/200)</f>
        <v>0.09</v>
      </c>
      <c r="Q70">
        <f>(13/200)</f>
        <v>6.5000000000000002E-2</v>
      </c>
      <c r="R70">
        <f>(15/200)</f>
        <v>7.4999999999999997E-2</v>
      </c>
      <c r="S70">
        <f>(18/200)</f>
        <v>0.09</v>
      </c>
      <c r="V70">
        <f>0.075+0.065</f>
        <v>0.14000000000000001</v>
      </c>
      <c r="W70">
        <f>0.06+0.075</f>
        <v>0.13500000000000001</v>
      </c>
      <c r="AA70">
        <f>SQRT((ABS($C$71-$C$70)^2+(ABS($D$71-$D$70)^2)))</f>
        <v>17.900096112093156</v>
      </c>
      <c r="AB70">
        <f>SQRT((ABS($E$71-$E$70)^2+(ABS($F$71-$F$70)^2)))</f>
        <v>15.366693089480268</v>
      </c>
      <c r="AK70">
        <f>1/0.14</f>
        <v>7.1428571428571423</v>
      </c>
      <c r="AL70">
        <f>1/0.135</f>
        <v>7.4074074074074066</v>
      </c>
      <c r="AP70">
        <f t="shared" si="23"/>
        <v>127.85782937209396</v>
      </c>
      <c r="AQ70">
        <f t="shared" si="24"/>
        <v>113.82735621837234</v>
      </c>
      <c r="AW70">
        <f>((0.075/0.14)*100)</f>
        <v>53.571428571428569</v>
      </c>
      <c r="AX70">
        <f>((0.06/0.135)*100)</f>
        <v>44.444444444444443</v>
      </c>
      <c r="BB70">
        <f>((0.065/0.14)*100)</f>
        <v>46.428571428571423</v>
      </c>
      <c r="BC70">
        <f>((0.075/0.135)*100)</f>
        <v>55.55555555555555</v>
      </c>
      <c r="BF70">
        <f>ABS($B$70-$D$70)</f>
        <v>1.6566830000000001</v>
      </c>
      <c r="BG70">
        <f>ABS($F$70-$H$70)</f>
        <v>4.1041340000000002</v>
      </c>
      <c r="BI70">
        <v>1.8327660000000003</v>
      </c>
      <c r="BJ70">
        <v>2.337002</v>
      </c>
      <c r="BM70">
        <f>SQRT((ABS($C$70-$G$70)^2+(ABS($D$70-$H$70)^2)))</f>
        <v>1.3247393615790994</v>
      </c>
      <c r="BP70">
        <f>SQRT((ABS($C$70-$E$70)^2+(ABS($D$70-$F$70)^2)))</f>
        <v>3.2919600459862819</v>
      </c>
      <c r="BY70">
        <v>15</v>
      </c>
      <c r="BZ70">
        <v>5</v>
      </c>
      <c r="CA70">
        <v>4</v>
      </c>
      <c r="CB70">
        <v>0</v>
      </c>
      <c r="CC70">
        <v>12</v>
      </c>
      <c r="CD70">
        <v>0</v>
      </c>
      <c r="CE70">
        <v>4</v>
      </c>
      <c r="CF70">
        <v>6</v>
      </c>
      <c r="CL70">
        <v>18</v>
      </c>
      <c r="CM70">
        <v>8</v>
      </c>
      <c r="CN70">
        <v>6</v>
      </c>
      <c r="CO70">
        <v>12</v>
      </c>
      <c r="CP70">
        <v>13</v>
      </c>
      <c r="CQ70">
        <v>7</v>
      </c>
      <c r="CR70">
        <v>4</v>
      </c>
      <c r="CS70">
        <v>1</v>
      </c>
      <c r="CT70">
        <v>15</v>
      </c>
      <c r="CU70">
        <v>6</v>
      </c>
      <c r="CV70">
        <v>4</v>
      </c>
      <c r="CW70">
        <v>12</v>
      </c>
      <c r="CX70">
        <v>18</v>
      </c>
      <c r="CY70">
        <v>12</v>
      </c>
      <c r="CZ70">
        <v>3</v>
      </c>
      <c r="DA70">
        <v>12</v>
      </c>
      <c r="DF70">
        <f>((5/15)*100)</f>
        <v>33.333333333333329</v>
      </c>
      <c r="DG70">
        <f>((4/15)*100)</f>
        <v>26.666666666666668</v>
      </c>
      <c r="DH70">
        <f>((0/15)*100)</f>
        <v>0</v>
      </c>
      <c r="DI70">
        <f>((0/12)*100)</f>
        <v>0</v>
      </c>
      <c r="DJ70">
        <f>((4/12)*100)</f>
        <v>33.333333333333329</v>
      </c>
      <c r="DK70">
        <f>((6/12)*100)</f>
        <v>50</v>
      </c>
      <c r="DP70">
        <f>((8/18)*100)</f>
        <v>44.444444444444443</v>
      </c>
      <c r="DQ70">
        <f>((6/18)*100)</f>
        <v>33.333333333333329</v>
      </c>
      <c r="DR70">
        <f>((12/18)*100)</f>
        <v>66.666666666666657</v>
      </c>
      <c r="DS70">
        <f>((7/13)*100)</f>
        <v>53.846153846153847</v>
      </c>
      <c r="DT70">
        <f>((4/13)*100)</f>
        <v>30.76923076923077</v>
      </c>
      <c r="DU70">
        <f>((1/13)*100)</f>
        <v>7.6923076923076925</v>
      </c>
      <c r="DV70">
        <f>((6/15)*100)</f>
        <v>40</v>
      </c>
      <c r="DW70">
        <f>((4/15)*100)</f>
        <v>26.666666666666668</v>
      </c>
      <c r="DX70">
        <f>((12/15)*100)</f>
        <v>80</v>
      </c>
      <c r="DY70">
        <f>((12/18)*100)</f>
        <v>66.666666666666657</v>
      </c>
      <c r="DZ70">
        <f>((3/18)*100)</f>
        <v>16.666666666666664</v>
      </c>
      <c r="EA70">
        <f>((12/18)*100)</f>
        <v>66.666666666666657</v>
      </c>
    </row>
    <row r="71" spans="1:131" x14ac:dyDescent="0.25">
      <c r="C71">
        <v>265.00201299999998</v>
      </c>
      <c r="D71">
        <v>4.3794740000000001</v>
      </c>
      <c r="E71">
        <v>260.87369000000001</v>
      </c>
      <c r="F71">
        <v>7.2648820000000001</v>
      </c>
      <c r="BP71">
        <f>SQRT((ABS($C$71-$E$71)^2+(ABS($D$71-$F$71)^2)))</f>
        <v>5.036728116425655</v>
      </c>
    </row>
    <row r="72" spans="1:131" x14ac:dyDescent="0.25">
      <c r="A72" t="s">
        <v>22</v>
      </c>
      <c r="B72" t="s">
        <v>22</v>
      </c>
      <c r="C72" t="s">
        <v>22</v>
      </c>
      <c r="D72" t="s">
        <v>22</v>
      </c>
      <c r="E72" t="s">
        <v>22</v>
      </c>
      <c r="F72" t="s">
        <v>22</v>
      </c>
      <c r="G72" t="s">
        <v>22</v>
      </c>
      <c r="H72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8825A-88A9-42E6-B376-078FD629F3F4}">
  <dimension ref="A1:CB1571"/>
  <sheetViews>
    <sheetView workbookViewId="0">
      <selection activeCell="U9" sqref="U9"/>
    </sheetView>
  </sheetViews>
  <sheetFormatPr defaultRowHeight="15" x14ac:dyDescent="0.25"/>
  <cols>
    <col min="1" max="1" width="5" bestFit="1" customWidth="1"/>
    <col min="2" max="2" width="11" bestFit="1" customWidth="1"/>
    <col min="3" max="3" width="2" bestFit="1" customWidth="1"/>
    <col min="4" max="4" width="11" bestFit="1" customWidth="1"/>
    <col min="5" max="5" width="2" bestFit="1" customWidth="1"/>
    <col min="6" max="6" width="11" bestFit="1" customWidth="1"/>
    <col min="7" max="7" width="2" bestFit="1" customWidth="1"/>
    <col min="8" max="8" width="11" bestFit="1" customWidth="1"/>
    <col min="9" max="9" width="2" bestFit="1" customWidth="1"/>
    <col min="10" max="10" width="11.28515625" bestFit="1" customWidth="1"/>
    <col min="11" max="11" width="11.140625" bestFit="1" customWidth="1"/>
    <col min="12" max="12" width="5.28515625" bestFit="1" customWidth="1"/>
    <col min="14" max="14" width="5.140625" bestFit="1" customWidth="1"/>
    <col min="16" max="16" width="11.42578125" bestFit="1" customWidth="1"/>
    <col min="17" max="17" width="10.5703125" bestFit="1" customWidth="1"/>
    <col min="20" max="20" width="18.140625" bestFit="1" customWidth="1"/>
    <col min="21" max="21" width="8.140625" bestFit="1" customWidth="1"/>
    <col min="22" max="22" width="12" bestFit="1" customWidth="1"/>
    <col min="24" max="24" width="14" bestFit="1" customWidth="1"/>
    <col min="25" max="25" width="5" bestFit="1" customWidth="1"/>
    <col min="26" max="26" width="12" bestFit="1" customWidth="1"/>
    <col min="28" max="28" width="14" bestFit="1" customWidth="1"/>
    <col min="29" max="29" width="5" bestFit="1" customWidth="1"/>
    <col min="30" max="30" width="12" bestFit="1" customWidth="1"/>
    <col min="32" max="32" width="13.42578125" bestFit="1" customWidth="1"/>
    <col min="33" max="33" width="11.85546875" bestFit="1" customWidth="1"/>
    <col min="35" max="35" width="12.42578125" bestFit="1" customWidth="1"/>
    <col min="36" max="36" width="8" bestFit="1" customWidth="1"/>
    <col min="37" max="37" width="12" bestFit="1" customWidth="1"/>
    <col min="38" max="38" width="6" bestFit="1" customWidth="1"/>
    <col min="40" max="44" width="5" bestFit="1" customWidth="1"/>
    <col min="45" max="45" width="8.85546875" bestFit="1" customWidth="1"/>
    <col min="46" max="57" width="12" bestFit="1" customWidth="1"/>
    <col min="59" max="59" width="5.5703125" bestFit="1" customWidth="1"/>
    <col min="60" max="60" width="9.85546875" bestFit="1" customWidth="1"/>
    <col min="61" max="61" width="16.7109375" bestFit="1" customWidth="1"/>
    <col min="62" max="62" width="7.28515625" bestFit="1" customWidth="1"/>
    <col min="63" max="63" width="12.42578125" bestFit="1" customWidth="1"/>
    <col min="64" max="64" width="4.5703125" bestFit="1" customWidth="1"/>
    <col min="65" max="65" width="16.7109375" bestFit="1" customWidth="1"/>
    <col min="66" max="66" width="17.5703125" bestFit="1" customWidth="1"/>
    <col min="68" max="68" width="12.5703125" bestFit="1" customWidth="1"/>
    <col min="69" max="80" width="12" bestFit="1" customWidth="1"/>
  </cols>
  <sheetData>
    <row r="1" spans="1:80" x14ac:dyDescent="0.25">
      <c r="A1">
        <v>200</v>
      </c>
      <c r="B1" t="s">
        <v>0</v>
      </c>
      <c r="D1" t="s">
        <v>2</v>
      </c>
      <c r="F1" t="s">
        <v>4</v>
      </c>
      <c r="H1" t="s">
        <v>6</v>
      </c>
      <c r="J1" t="s">
        <v>8</v>
      </c>
      <c r="K1" t="s">
        <v>9</v>
      </c>
      <c r="L1" t="s">
        <v>10</v>
      </c>
      <c r="N1" t="s">
        <v>12</v>
      </c>
      <c r="P1" t="s">
        <v>204</v>
      </c>
      <c r="Q1" t="s">
        <v>205</v>
      </c>
      <c r="R1" t="s">
        <v>233</v>
      </c>
      <c r="T1" t="s">
        <v>240</v>
      </c>
      <c r="U1" t="s">
        <v>241</v>
      </c>
      <c r="V1" t="s">
        <v>242</v>
      </c>
      <c r="X1" t="s">
        <v>243</v>
      </c>
      <c r="Y1" t="s">
        <v>244</v>
      </c>
      <c r="Z1" t="s">
        <v>244</v>
      </c>
      <c r="AB1" t="s">
        <v>243</v>
      </c>
      <c r="AC1" t="s">
        <v>245</v>
      </c>
      <c r="AD1" t="s">
        <v>245</v>
      </c>
      <c r="AF1" t="s">
        <v>246</v>
      </c>
      <c r="AI1" t="s">
        <v>212</v>
      </c>
      <c r="AJ1" t="s">
        <v>213</v>
      </c>
      <c r="AK1" t="s">
        <v>214</v>
      </c>
      <c r="AL1" t="e">
        <v>#N/A</v>
      </c>
      <c r="AN1" t="s">
        <v>215</v>
      </c>
      <c r="AO1" t="s">
        <v>216</v>
      </c>
      <c r="AP1" t="s">
        <v>217</v>
      </c>
      <c r="AQ1" t="s">
        <v>218</v>
      </c>
      <c r="AR1" t="s">
        <v>219</v>
      </c>
      <c r="AS1" t="s">
        <v>220</v>
      </c>
      <c r="AT1" t="s">
        <v>221</v>
      </c>
      <c r="AU1" t="s">
        <v>222</v>
      </c>
      <c r="AV1" t="s">
        <v>223</v>
      </c>
      <c r="AW1" t="s">
        <v>224</v>
      </c>
      <c r="AX1" t="s">
        <v>225</v>
      </c>
      <c r="AY1" t="s">
        <v>226</v>
      </c>
      <c r="AZ1" t="s">
        <v>227</v>
      </c>
      <c r="BA1" t="s">
        <v>228</v>
      </c>
      <c r="BB1" t="s">
        <v>229</v>
      </c>
      <c r="BC1" t="s">
        <v>230</v>
      </c>
      <c r="BD1" t="s">
        <v>231</v>
      </c>
      <c r="BE1" t="s">
        <v>232</v>
      </c>
      <c r="BG1" t="s">
        <v>234</v>
      </c>
      <c r="BH1" t="s">
        <v>235</v>
      </c>
      <c r="BI1" t="s">
        <v>236</v>
      </c>
      <c r="BJ1" t="s">
        <v>237</v>
      </c>
      <c r="BK1" t="s">
        <v>238</v>
      </c>
      <c r="BM1" t="s">
        <v>236</v>
      </c>
      <c r="BN1" t="s">
        <v>239</v>
      </c>
      <c r="BP1" t="s">
        <v>315</v>
      </c>
      <c r="BQ1" t="s">
        <v>316</v>
      </c>
      <c r="BR1" t="s">
        <v>317</v>
      </c>
      <c r="BS1" t="s">
        <v>318</v>
      </c>
      <c r="BT1" t="s">
        <v>319</v>
      </c>
      <c r="BU1" t="s">
        <v>320</v>
      </c>
      <c r="BV1" t="s">
        <v>321</v>
      </c>
      <c r="BW1" t="s">
        <v>322</v>
      </c>
      <c r="BX1" t="s">
        <v>323</v>
      </c>
      <c r="BY1" t="s">
        <v>324</v>
      </c>
      <c r="BZ1" t="s">
        <v>325</v>
      </c>
      <c r="CA1" t="s">
        <v>326</v>
      </c>
      <c r="CB1" t="s">
        <v>327</v>
      </c>
    </row>
    <row r="2" spans="1:80" x14ac:dyDescent="0.25">
      <c r="A2">
        <v>1</v>
      </c>
      <c r="Q2" t="str">
        <f t="shared" ref="Q2:Q65" si="0">CONCATENATE(C2,E2,G2,I2)</f>
        <v/>
      </c>
      <c r="R2" t="s">
        <v>22</v>
      </c>
      <c r="T2" t="s">
        <v>299</v>
      </c>
      <c r="U2">
        <v>227</v>
      </c>
      <c r="X2" t="s">
        <v>286</v>
      </c>
      <c r="Y2" t="s">
        <v>259</v>
      </c>
      <c r="Z2">
        <f>(Z$6/Z$4)*100</f>
        <v>92.070484581497809</v>
      </c>
      <c r="AD2">
        <f>(AD$6/AD$4)*100</f>
        <v>93.061224489795919</v>
      </c>
      <c r="AF2">
        <f>(AF$8/AF$6)*100</f>
        <v>97.58064516129032</v>
      </c>
      <c r="AI2" t="s">
        <v>206</v>
      </c>
      <c r="AJ2">
        <f>COUNTIF($P:$P,0)</f>
        <v>39</v>
      </c>
      <c r="AK2">
        <f>(AJ2/AJ7)*100</f>
        <v>2.5145067698259185</v>
      </c>
      <c r="AL2">
        <f>(39/200)</f>
        <v>0.19500000000000001</v>
      </c>
      <c r="AN2">
        <v>24</v>
      </c>
      <c r="AO2">
        <v>6</v>
      </c>
      <c r="AP2">
        <v>4</v>
      </c>
      <c r="AQ2">
        <v>24</v>
      </c>
      <c r="AR2">
        <v>3</v>
      </c>
      <c r="AT2">
        <f>(($AO$3-$AN$2)/($AN$3-$AN$2))</f>
        <v>0.55172413793103448</v>
      </c>
      <c r="AU2">
        <f>(($AP$3-$AN$2)/($AN$3-$AN$2))</f>
        <v>0.55172413793103448</v>
      </c>
      <c r="AV2">
        <f>(($AQ$2-$AN$2)/($AN$3-$AN$2))</f>
        <v>0</v>
      </c>
      <c r="AW2">
        <f>(($AN$2-$AO$2)/($AO$3-$AO$2))</f>
        <v>0.52941176470588236</v>
      </c>
      <c r="AX2">
        <f>(($AP$3-$AO$3)/($AO$4-$AO$3))</f>
        <v>0</v>
      </c>
      <c r="AY2">
        <f>(($AQ$2-$AO$2)/($AO$3-$AO$2))</f>
        <v>0.52941176470588236</v>
      </c>
      <c r="AZ2">
        <f>(($AN$2-$AP$2)/($AP$3-$AP$2))</f>
        <v>0.55555555555555558</v>
      </c>
      <c r="BA2">
        <f>(($AO$2-$AP$2)/($AP$3-$AP$2))</f>
        <v>5.5555555555555552E-2</v>
      </c>
      <c r="BB2">
        <f>(($AQ$2-$AP$2)/($AP$3-$AP$2))</f>
        <v>0.55555555555555558</v>
      </c>
      <c r="BC2">
        <f>(($AN$2-$AQ$2)/($AQ$3-$AQ$2))</f>
        <v>0</v>
      </c>
      <c r="BD2">
        <f>(($AO$3-$AQ$2)/($AQ$3-$AQ$2))</f>
        <v>0.48484848484848486</v>
      </c>
      <c r="BE2">
        <f>(($AP$3-$AQ$2)/($AQ$3-$AQ$2))</f>
        <v>0.48484848484848486</v>
      </c>
      <c r="BG2" t="s">
        <v>22</v>
      </c>
      <c r="BH2">
        <v>3</v>
      </c>
      <c r="BI2">
        <f>($BH$6-$BH$3)/200</f>
        <v>0.1</v>
      </c>
      <c r="BJ2">
        <f>($BH$46-$BH$2)/200</f>
        <v>1.45</v>
      </c>
      <c r="BK2">
        <f>SUM($BJ:$BJ)</f>
        <v>7.7849999999999993</v>
      </c>
      <c r="BL2" t="s">
        <v>30</v>
      </c>
      <c r="BM2">
        <f>AVERAGE($BI:$BI)</f>
        <v>9.5726872246696043E-2</v>
      </c>
      <c r="BN2">
        <f>BK4/BK2</f>
        <v>29.158638407193322</v>
      </c>
      <c r="BQ2">
        <f>1-(($AO$3-$AN$2)/($AN$3-$AN$2))</f>
        <v>0.44827586206896552</v>
      </c>
      <c r="BR2">
        <f>1-(($AP$3-$AN$2)/($AN$3-$AN$2))</f>
        <v>0.44827586206896552</v>
      </c>
      <c r="BS2">
        <f>(($AQ$2-$AN$2)/($AN$3-$AN$2))</f>
        <v>0</v>
      </c>
      <c r="BT2">
        <f>1-(($AN$2-$AO$2)/($AO$3-$AO$2))</f>
        <v>0.47058823529411764</v>
      </c>
      <c r="BU2">
        <f>(($AP$3-$AO$3)/($AO$4-$AO$3))</f>
        <v>0</v>
      </c>
      <c r="BV2">
        <f>1-(($AQ$2-$AO$2)/($AO$3-$AO$2))</f>
        <v>0.47058823529411764</v>
      </c>
      <c r="BW2">
        <f>1-(($AN$2-$AP$2)/($AP$3-$AP$2))</f>
        <v>0.44444444444444442</v>
      </c>
      <c r="BX2">
        <f>(($AO$2-$AP$2)/($AP$3-$AP$2))</f>
        <v>5.5555555555555552E-2</v>
      </c>
      <c r="BY2">
        <f>1-(($AQ$2-$AP$2)/($AP$3-$AP$2))</f>
        <v>0.44444444444444442</v>
      </c>
      <c r="BZ2">
        <f>(($AN$2-$AQ$2)/($AQ$3-$AQ$2))</f>
        <v>0</v>
      </c>
      <c r="CA2">
        <f>(($AO$3-$AQ$2)/($AQ$3-$AQ$2))</f>
        <v>0.48484848484848486</v>
      </c>
      <c r="CB2">
        <f>(($AP$3-$AQ$2)/($AQ$3-$AQ$2))</f>
        <v>0.48484848484848486</v>
      </c>
    </row>
    <row r="3" spans="1:80" x14ac:dyDescent="0.25">
      <c r="A3">
        <v>2</v>
      </c>
      <c r="Q3" t="str">
        <f t="shared" si="0"/>
        <v/>
      </c>
      <c r="R3">
        <v>3</v>
      </c>
      <c r="T3" t="s">
        <v>293</v>
      </c>
      <c r="U3">
        <v>103</v>
      </c>
      <c r="V3">
        <f t="shared" ref="V3:V9" si="1" xml:space="preserve"> (U3/U$2)*100</f>
        <v>45.374449339207047</v>
      </c>
      <c r="X3" t="s">
        <v>287</v>
      </c>
      <c r="Y3" t="s">
        <v>260</v>
      </c>
      <c r="Z3" t="s">
        <v>247</v>
      </c>
      <c r="AB3" t="s">
        <v>286</v>
      </c>
      <c r="AC3" t="str">
        <f>CONCATENATE($R3,$R4,$R5,$R6)</f>
        <v>3214</v>
      </c>
      <c r="AD3" t="s">
        <v>247</v>
      </c>
      <c r="AF3" t="s">
        <v>249</v>
      </c>
      <c r="AI3" t="s">
        <v>207</v>
      </c>
      <c r="AJ3">
        <f>COUNTIF($P:$P,1)</f>
        <v>452</v>
      </c>
      <c r="AK3">
        <f>(AJ3/AJ7)*100</f>
        <v>29.142488716956805</v>
      </c>
      <c r="AL3">
        <f>(452/200)</f>
        <v>2.2599999999999998</v>
      </c>
      <c r="AN3">
        <v>53</v>
      </c>
      <c r="AO3">
        <v>40</v>
      </c>
      <c r="AP3">
        <v>40</v>
      </c>
      <c r="AQ3">
        <v>57</v>
      </c>
      <c r="AR3">
        <v>293</v>
      </c>
      <c r="AT3">
        <f>(($AO$4-$AN$3)/($AN$4-$AN$3))</f>
        <v>0.6071428571428571</v>
      </c>
      <c r="AU3">
        <f>(($AP$4-$AN$3)/($AN$4-$AN$3))</f>
        <v>0.42857142857142855</v>
      </c>
      <c r="AV3">
        <f>(($AQ$3-$AN$3)/($AN$4-$AN$3))</f>
        <v>0.14285714285714285</v>
      </c>
      <c r="AW3">
        <f>(($AN$3-$AO$3)/($AO$4-$AO$3))</f>
        <v>0.43333333333333335</v>
      </c>
      <c r="AX3">
        <f>(($AP$4-$AO$3)/($AO$4-$AO$3))</f>
        <v>0.83333333333333337</v>
      </c>
      <c r="AY3">
        <f>(($AQ$3-$AO$3)/($AO$4-$AO$3))</f>
        <v>0.56666666666666665</v>
      </c>
      <c r="AZ3">
        <f>(($AN$3-$AP$3)/($AP$4-$AP$3))</f>
        <v>0.52</v>
      </c>
      <c r="BA3">
        <f>(($AO$3-$AP$3)/($AP$4-$AP$3))</f>
        <v>0</v>
      </c>
      <c r="BB3">
        <f>(($AQ$3-$AP$3)/($AP$4-$AP$3))</f>
        <v>0.68</v>
      </c>
      <c r="BC3">
        <f>(($AN$3-$AQ$2)/($AQ$3-$AQ$2))</f>
        <v>0.87878787878787878</v>
      </c>
      <c r="BD3">
        <f>(($AO$4-$AQ$3)/($AQ$4-$AQ$3))</f>
        <v>0.44827586206896552</v>
      </c>
      <c r="BE3">
        <f>(($AP$4-$AQ$3)/($AQ$4-$AQ$3))</f>
        <v>0.27586206896551724</v>
      </c>
      <c r="BG3">
        <v>3</v>
      </c>
      <c r="BH3">
        <v>4</v>
      </c>
      <c r="BI3">
        <f>($BH$7-$BH$4)/200</f>
        <v>0.17</v>
      </c>
      <c r="BJ3">
        <f>($BH$91-$BH$47)/200</f>
        <v>1.395</v>
      </c>
      <c r="BK3" t="s">
        <v>247</v>
      </c>
      <c r="BL3" t="s">
        <v>31</v>
      </c>
      <c r="BM3">
        <f>STDEV($BI:$BI)</f>
        <v>1.9462360551253312E-2</v>
      </c>
      <c r="BQ3">
        <f>1-(($AO$4-$AN$3)/($AN$4-$AN$3))</f>
        <v>0.3928571428571429</v>
      </c>
      <c r="BR3">
        <f>(($AP$4-$AN$3)/($AN$4-$AN$3))</f>
        <v>0.42857142857142855</v>
      </c>
      <c r="BS3">
        <f>(($AQ$3-$AN$3)/($AN$4-$AN$3))</f>
        <v>0.14285714285714285</v>
      </c>
      <c r="BT3">
        <f>(($AN$3-$AO$3)/($AO$4-$AO$3))</f>
        <v>0.43333333333333335</v>
      </c>
      <c r="BU3">
        <f>1-(($AP$4-$AO$3)/($AO$4-$AO$3))</f>
        <v>0.16666666666666663</v>
      </c>
      <c r="BV3">
        <f>1-(($AQ$3-$AO$3)/($AO$4-$AO$3))</f>
        <v>0.43333333333333335</v>
      </c>
      <c r="BW3">
        <f>1-(($AN$3-$AP$3)/($AP$4-$AP$3))</f>
        <v>0.48</v>
      </c>
      <c r="BX3">
        <f>(($AO$3-$AP$3)/($AP$4-$AP$3))</f>
        <v>0</v>
      </c>
      <c r="BY3">
        <f>1-(($AQ$3-$AP$3)/($AP$4-$AP$3))</f>
        <v>0.31999999999999995</v>
      </c>
      <c r="BZ3">
        <f>1-(($AN$3-$AQ$2)/($AQ$3-$AQ$2))</f>
        <v>0.12121212121212122</v>
      </c>
      <c r="CA3">
        <f>(($AO$4-$AQ$3)/($AQ$4-$AQ$3))</f>
        <v>0.44827586206896552</v>
      </c>
      <c r="CB3">
        <f>(($AP$4-$AQ$3)/($AQ$4-$AQ$3))</f>
        <v>0.27586206896551724</v>
      </c>
    </row>
    <row r="4" spans="1:80" x14ac:dyDescent="0.25">
      <c r="A4">
        <v>3</v>
      </c>
      <c r="J4">
        <v>39.351631000000005</v>
      </c>
      <c r="K4" t="s">
        <v>22</v>
      </c>
      <c r="Q4" t="str">
        <f t="shared" si="0"/>
        <v/>
      </c>
      <c r="R4">
        <v>2</v>
      </c>
      <c r="T4" t="s">
        <v>294</v>
      </c>
      <c r="U4">
        <v>1</v>
      </c>
      <c r="V4">
        <f t="shared" si="1"/>
        <v>0.44052863436123352</v>
      </c>
      <c r="X4" t="s">
        <v>288</v>
      </c>
      <c r="Y4" t="s">
        <v>261</v>
      </c>
      <c r="Z4">
        <v>227</v>
      </c>
      <c r="AD4">
        <f>COUNTIF($R:$R,"1")+COUNTIF($R:$R,"2")+COUNTIF($R:$R,"3")+COUNTIF($R:$R,"4")+COUNTIF($R:$R,"3D")+COUNTIF($R:$R,"4D")</f>
        <v>245</v>
      </c>
      <c r="AF4">
        <f>(AF$10/(AF$8+AF$10))*100</f>
        <v>0</v>
      </c>
      <c r="AI4" t="s">
        <v>208</v>
      </c>
      <c r="AJ4">
        <f>COUNTIF($P:$P,2)</f>
        <v>946</v>
      </c>
      <c r="AK4">
        <f>(AJ4/AJ7)*100</f>
        <v>60.99290780141844</v>
      </c>
      <c r="AL4">
        <f>(946/200)</f>
        <v>4.7300000000000004</v>
      </c>
      <c r="AN4">
        <v>81</v>
      </c>
      <c r="AO4">
        <v>70</v>
      </c>
      <c r="AP4">
        <v>65</v>
      </c>
      <c r="AQ4">
        <v>86</v>
      </c>
      <c r="AR4">
        <v>295</v>
      </c>
      <c r="AT4">
        <f>(($AO$5-$AN$4)/($AN$5-$AN$4))</f>
        <v>0.65384615384615385</v>
      </c>
      <c r="AU4">
        <f>(($AP$5-$AN$4)/($AN$5-$AN$4))</f>
        <v>0.38461538461538464</v>
      </c>
      <c r="AV4">
        <f>(($AQ$4-$AN$4)/($AN$5-$AN$4))</f>
        <v>0.19230769230769232</v>
      </c>
      <c r="AW4">
        <f>(($AN$4-$AO$4)/($AO$5-$AO$4))</f>
        <v>0.39285714285714285</v>
      </c>
      <c r="AX4">
        <f>(($AP$5-$AO$4)/($AO$5-$AO$4))</f>
        <v>0.75</v>
      </c>
      <c r="AY4">
        <f>(($AQ$4-$AO$4)/($AO$5-$AO$4))</f>
        <v>0.5714285714285714</v>
      </c>
      <c r="AZ4">
        <f>(($AN$4-$AP$4)/($AP$5-$AP$4))</f>
        <v>0.61538461538461542</v>
      </c>
      <c r="BA4">
        <f>(($AO$4-$AP$4)/($AP$5-$AP$4))</f>
        <v>0.19230769230769232</v>
      </c>
      <c r="BB4">
        <f>(($AQ$4-$AP$4)/($AP$5-$AP$4))</f>
        <v>0.80769230769230771</v>
      </c>
      <c r="BC4">
        <f>(($AN$4-$AQ$3)/($AQ$4-$AQ$3))</f>
        <v>0.82758620689655171</v>
      </c>
      <c r="BD4">
        <f>(($AO$5-$AQ$4)/($AQ$5-$AQ$4))</f>
        <v>0.44444444444444442</v>
      </c>
      <c r="BE4">
        <f>(($AP$5-$AQ$4)/($AQ$5-$AQ$4))</f>
        <v>0.18518518518518517</v>
      </c>
      <c r="BG4">
        <v>2</v>
      </c>
      <c r="BH4">
        <v>6</v>
      </c>
      <c r="BI4">
        <f>($BH$8-$BH$5)/200</f>
        <v>0.08</v>
      </c>
      <c r="BJ4">
        <f>($BH$134-$BH$92)/200</f>
        <v>1.28</v>
      </c>
      <c r="BK4">
        <f>COUNTA($Y:$Y)-1</f>
        <v>227</v>
      </c>
      <c r="BQ4">
        <f>1-(($AO$5-$AN$4)/($AN$5-$AN$4))</f>
        <v>0.34615384615384615</v>
      </c>
      <c r="BR4">
        <f>(($AP$5-$AN$4)/($AN$5-$AN$4))</f>
        <v>0.38461538461538464</v>
      </c>
      <c r="BS4">
        <f>(($AQ$4-$AN$4)/($AN$5-$AN$4))</f>
        <v>0.19230769230769232</v>
      </c>
      <c r="BT4">
        <f>(($AN$4-$AO$4)/($AO$5-$AO$4))</f>
        <v>0.39285714285714285</v>
      </c>
      <c r="BU4">
        <f>1-(($AP$5-$AO$4)/($AO$5-$AO$4))</f>
        <v>0.25</v>
      </c>
      <c r="BV4">
        <f>1-(($AQ$4-$AO$4)/($AO$5-$AO$4))</f>
        <v>0.4285714285714286</v>
      </c>
      <c r="BW4">
        <f>1-(($AN$4-$AP$4)/($AP$5-$AP$4))</f>
        <v>0.38461538461538458</v>
      </c>
      <c r="BX4">
        <f>(($AO$4-$AP$4)/($AP$5-$AP$4))</f>
        <v>0.19230769230769232</v>
      </c>
      <c r="BY4">
        <f>1-(($AQ$4-$AP$4)/($AP$5-$AP$4))</f>
        <v>0.19230769230769229</v>
      </c>
      <c r="BZ4">
        <f>1-(($AN$4-$AQ$3)/($AQ$4-$AQ$3))</f>
        <v>0.17241379310344829</v>
      </c>
      <c r="CA4">
        <f>(($AO$5-$AQ$4)/($AQ$5-$AQ$4))</f>
        <v>0.44444444444444442</v>
      </c>
      <c r="CB4">
        <f>(($AP$5-$AQ$4)/($AQ$5-$AQ$4))</f>
        <v>0.18518518518518517</v>
      </c>
    </row>
    <row r="5" spans="1:80" x14ac:dyDescent="0.25">
      <c r="A5">
        <v>4</v>
      </c>
      <c r="F5">
        <v>22.709149000000011</v>
      </c>
      <c r="G5" s="2">
        <v>3</v>
      </c>
      <c r="P5">
        <v>1</v>
      </c>
      <c r="Q5" t="str">
        <f t="shared" si="0"/>
        <v>3</v>
      </c>
      <c r="R5">
        <v>1</v>
      </c>
      <c r="T5" t="s">
        <v>295</v>
      </c>
      <c r="U5">
        <v>6</v>
      </c>
      <c r="V5">
        <f t="shared" si="1"/>
        <v>2.643171806167401</v>
      </c>
      <c r="X5" t="s">
        <v>288</v>
      </c>
      <c r="Y5" t="s">
        <v>262</v>
      </c>
      <c r="Z5" t="s">
        <v>248</v>
      </c>
      <c r="AD5" t="s">
        <v>248</v>
      </c>
      <c r="AF5" t="s">
        <v>250</v>
      </c>
      <c r="AI5" t="s">
        <v>209</v>
      </c>
      <c r="AJ5">
        <f>COUNTIF($P:$P,3)</f>
        <v>114</v>
      </c>
      <c r="AK5">
        <f>(AJ5/AJ7)*100</f>
        <v>7.3500967117988401</v>
      </c>
      <c r="AL5">
        <f>(114/200)</f>
        <v>0.56999999999999995</v>
      </c>
      <c r="AN5">
        <v>107</v>
      </c>
      <c r="AO5">
        <v>98</v>
      </c>
      <c r="AP5">
        <v>91</v>
      </c>
      <c r="AQ5">
        <v>113</v>
      </c>
      <c r="AR5">
        <v>574</v>
      </c>
      <c r="AT5">
        <f>(($AO$6-$AN$5)/($AN$6-$AN$5))</f>
        <v>0.64</v>
      </c>
      <c r="AU5">
        <f>(($AP$6-$AN$5)/($AN$6-$AN$5))</f>
        <v>0.36</v>
      </c>
      <c r="AV5">
        <f>(($AQ$5-$AN$5)/($AN$6-$AN$5))</f>
        <v>0.24</v>
      </c>
      <c r="AW5">
        <f>(($AN$5-$AO$5)/($AO$6-$AO$5))</f>
        <v>0.36</v>
      </c>
      <c r="AX5">
        <f>(($AP$6-$AO$5)/($AO$6-$AO$5))</f>
        <v>0.72</v>
      </c>
      <c r="AY5">
        <f>(($AQ$5-$AO$5)/($AO$6-$AO$5))</f>
        <v>0.6</v>
      </c>
      <c r="AZ5">
        <f>(($AN$5-$AP$5)/($AP$6-$AP$5))</f>
        <v>0.64</v>
      </c>
      <c r="BA5">
        <f>(($AO$5-$AP$5)/($AP$6-$AP$5))</f>
        <v>0.28000000000000003</v>
      </c>
      <c r="BB5">
        <f>(($AQ$5-$AP$5)/($AP$6-$AP$5))</f>
        <v>0.88</v>
      </c>
      <c r="BC5">
        <f>(($AN$5-$AQ$4)/($AQ$5-$AQ$4))</f>
        <v>0.77777777777777779</v>
      </c>
      <c r="BD5">
        <f>(($AO$6-$AQ$5)/($AQ$6-$AQ$5))</f>
        <v>0.38461538461538464</v>
      </c>
      <c r="BE5">
        <f>(($AP$6-$AQ$5)/($AQ$6-$AQ$5))</f>
        <v>0.11538461538461539</v>
      </c>
      <c r="BG5">
        <v>1</v>
      </c>
      <c r="BH5">
        <v>24</v>
      </c>
      <c r="BI5">
        <f>($BH$9-$BH$6)/200</f>
        <v>0.14499999999999999</v>
      </c>
      <c r="BJ5">
        <f>($BH$180-$BH$135)/200</f>
        <v>1.395</v>
      </c>
      <c r="BQ5">
        <f>1-(($AO$6-$AN$5)/($AN$6-$AN$5))</f>
        <v>0.36</v>
      </c>
      <c r="BR5">
        <f>(($AP$6-$AN$5)/($AN$6-$AN$5))</f>
        <v>0.36</v>
      </c>
      <c r="BS5">
        <f>(($AQ$5-$AN$5)/($AN$6-$AN$5))</f>
        <v>0.24</v>
      </c>
      <c r="BT5">
        <f>(($AN$5-$AO$5)/($AO$6-$AO$5))</f>
        <v>0.36</v>
      </c>
      <c r="BU5">
        <f>1-(($AP$6-$AO$5)/($AO$6-$AO$5))</f>
        <v>0.28000000000000003</v>
      </c>
      <c r="BV5">
        <f>1-(($AQ$5-$AO$5)/($AO$6-$AO$5))</f>
        <v>0.4</v>
      </c>
      <c r="BW5">
        <f>1-(($AN$5-$AP$5)/($AP$6-$AP$5))</f>
        <v>0.36</v>
      </c>
      <c r="BX5">
        <f>(($AO$5-$AP$5)/($AP$6-$AP$5))</f>
        <v>0.28000000000000003</v>
      </c>
      <c r="BY5">
        <f>1-(($AQ$5-$AP$5)/($AP$6-$AP$5))</f>
        <v>0.12</v>
      </c>
      <c r="BZ5">
        <f>1-(($AN$5-$AQ$4)/($AQ$5-$AQ$4))</f>
        <v>0.22222222222222221</v>
      </c>
      <c r="CA5">
        <f>(($AO$6-$AQ$5)/($AQ$6-$AQ$5))</f>
        <v>0.38461538461538464</v>
      </c>
      <c r="CB5">
        <f>(($AP$6-$AQ$5)/($AQ$6-$AQ$5))</f>
        <v>0.11538461538461539</v>
      </c>
    </row>
    <row r="6" spans="1:80" x14ac:dyDescent="0.25">
      <c r="A6">
        <v>5</v>
      </c>
      <c r="F6">
        <v>22.747532000000007</v>
      </c>
      <c r="G6" s="2">
        <v>3</v>
      </c>
      <c r="P6">
        <v>1</v>
      </c>
      <c r="Q6" t="str">
        <f t="shared" si="0"/>
        <v>3</v>
      </c>
      <c r="R6">
        <v>4</v>
      </c>
      <c r="T6" t="s">
        <v>296</v>
      </c>
      <c r="U6">
        <v>76</v>
      </c>
      <c r="V6">
        <f t="shared" si="1"/>
        <v>33.480176211453745</v>
      </c>
      <c r="X6" t="s">
        <v>288</v>
      </c>
      <c r="Y6" t="s">
        <v>263</v>
      </c>
      <c r="Z6">
        <v>209</v>
      </c>
      <c r="AD6">
        <v>228</v>
      </c>
      <c r="AF6">
        <f>COUNTIF($R:$R,1)+COUNTIF($R:$R,2)</f>
        <v>124</v>
      </c>
      <c r="AI6" t="s">
        <v>210</v>
      </c>
      <c r="AJ6">
        <f>COUNTIF($P:$P,4)</f>
        <v>0</v>
      </c>
      <c r="AK6">
        <f>(AJ6/AJ7)*100</f>
        <v>0</v>
      </c>
      <c r="AL6">
        <f>(0/200)</f>
        <v>0</v>
      </c>
      <c r="AN6">
        <v>132</v>
      </c>
      <c r="AO6">
        <v>123</v>
      </c>
      <c r="AP6">
        <v>116</v>
      </c>
      <c r="AQ6">
        <v>139</v>
      </c>
      <c r="AR6">
        <v>576</v>
      </c>
      <c r="AT6">
        <f>(($AO$7-$AN$6)/($AN$7-$AN$6))</f>
        <v>0.59259259259259256</v>
      </c>
      <c r="AU6">
        <f>(($AP$7-$AN$6)/($AN$7-$AN$6))</f>
        <v>0.33333333333333331</v>
      </c>
      <c r="AV6">
        <f>(($AQ$6-$AN$6)/($AN$7-$AN$6))</f>
        <v>0.25925925925925924</v>
      </c>
      <c r="AW6">
        <f>(($AN$6-$AO$6)/($AO$7-$AO$6))</f>
        <v>0.36</v>
      </c>
      <c r="AX6">
        <f>(($AP$7-$AO$6)/($AO$7-$AO$6))</f>
        <v>0.72</v>
      </c>
      <c r="AY6">
        <f>(($AQ$6-$AO$6)/($AO$7-$AO$6))</f>
        <v>0.64</v>
      </c>
      <c r="AZ6">
        <f>(($AN$6-$AP$6)/($AP$7-$AP$6))</f>
        <v>0.64</v>
      </c>
      <c r="BA6">
        <f>(($AO$6-$AP$6)/($AP$7-$AP$6))</f>
        <v>0.28000000000000003</v>
      </c>
      <c r="BB6">
        <f>(($AQ$6-$AP$6)/($AP$7-$AP$6))</f>
        <v>0.92</v>
      </c>
      <c r="BC6">
        <f>(($AN$6-$AQ$5)/($AQ$6-$AQ$5))</f>
        <v>0.73076923076923073</v>
      </c>
      <c r="BD6">
        <f>(($AO$7-$AQ$6)/($AQ$7-$AQ$6))</f>
        <v>0.34615384615384615</v>
      </c>
      <c r="BE6">
        <f>(($AP$7-$AQ$6)/($AQ$7-$AQ$6))</f>
        <v>7.6923076923076927E-2</v>
      </c>
      <c r="BG6">
        <v>4</v>
      </c>
      <c r="BH6">
        <v>24</v>
      </c>
      <c r="BI6">
        <f>($BH$10-$BH$7)/200</f>
        <v>8.5000000000000006E-2</v>
      </c>
      <c r="BJ6">
        <f>($BH$214-$BH$181)/200</f>
        <v>0.96</v>
      </c>
      <c r="BQ6">
        <f>1-(($AO$7-$AN$6)/($AN$7-$AN$6))</f>
        <v>0.40740740740740744</v>
      </c>
      <c r="BR6">
        <f>(($AP$7-$AN$6)/($AN$7-$AN$6))</f>
        <v>0.33333333333333331</v>
      </c>
      <c r="BS6">
        <f>(($AQ$6-$AN$6)/($AN$7-$AN$6))</f>
        <v>0.25925925925925924</v>
      </c>
      <c r="BT6">
        <f>(($AN$6-$AO$6)/($AO$7-$AO$6))</f>
        <v>0.36</v>
      </c>
      <c r="BU6">
        <f>1-(($AP$7-$AO$6)/($AO$7-$AO$6))</f>
        <v>0.28000000000000003</v>
      </c>
      <c r="BV6">
        <f>1-(($AQ$6-$AO$6)/($AO$7-$AO$6))</f>
        <v>0.36</v>
      </c>
      <c r="BW6">
        <f>1-(($AN$6-$AP$6)/($AP$7-$AP$6))</f>
        <v>0.36</v>
      </c>
      <c r="BX6">
        <f>(($AO$6-$AP$6)/($AP$7-$AP$6))</f>
        <v>0.28000000000000003</v>
      </c>
      <c r="BY6">
        <f>1-(($AQ$6-$AP$6)/($AP$7-$AP$6))</f>
        <v>7.999999999999996E-2</v>
      </c>
      <c r="BZ6">
        <f>1-(($AN$6-$AQ$5)/($AQ$6-$AQ$5))</f>
        <v>0.26923076923076927</v>
      </c>
      <c r="CA6">
        <f>(($AO$7-$AQ$6)/($AQ$7-$AQ$6))</f>
        <v>0.34615384615384615</v>
      </c>
      <c r="CB6">
        <f>(($AP$7-$AQ$6)/($AQ$7-$AQ$6))</f>
        <v>7.6923076923076927E-2</v>
      </c>
    </row>
    <row r="7" spans="1:80" x14ac:dyDescent="0.25">
      <c r="A7">
        <v>6</v>
      </c>
      <c r="D7">
        <v>32.921875000000007</v>
      </c>
      <c r="E7" s="3">
        <v>2</v>
      </c>
      <c r="F7">
        <v>22.724774000000011</v>
      </c>
      <c r="G7" s="2">
        <v>3</v>
      </c>
      <c r="P7">
        <v>2</v>
      </c>
      <c r="Q7" t="str">
        <f t="shared" si="0"/>
        <v>23</v>
      </c>
      <c r="R7">
        <v>2</v>
      </c>
      <c r="T7" t="s">
        <v>297</v>
      </c>
      <c r="U7">
        <v>4</v>
      </c>
      <c r="V7">
        <f t="shared" si="1"/>
        <v>1.7621145374449341</v>
      </c>
      <c r="X7" t="s">
        <v>287</v>
      </c>
      <c r="Y7" t="s">
        <v>264</v>
      </c>
      <c r="AB7" t="s">
        <v>288</v>
      </c>
      <c r="AC7" t="str">
        <f>CONCATENATE($R7,$R8,$R9,$R10)</f>
        <v>2314</v>
      </c>
      <c r="AF7" t="s">
        <v>251</v>
      </c>
      <c r="AI7" t="s">
        <v>211</v>
      </c>
      <c r="AJ7">
        <f>COUNT($P:$P)</f>
        <v>1551</v>
      </c>
      <c r="AN7">
        <v>159</v>
      </c>
      <c r="AO7">
        <v>148</v>
      </c>
      <c r="AP7">
        <v>141</v>
      </c>
      <c r="AQ7">
        <v>165</v>
      </c>
      <c r="AR7">
        <v>832</v>
      </c>
      <c r="AT7">
        <f>(($AO$8-$AN$7)/($AN$8-$AN$7))</f>
        <v>0.84615384615384615</v>
      </c>
      <c r="AU7">
        <f>(($AP$8-$AN$7)/($AN$8-$AN$7))</f>
        <v>0.34615384615384615</v>
      </c>
      <c r="AV7">
        <f>(($AQ$7-$AN$7)/($AN$8-$AN$7))</f>
        <v>0.23076923076923078</v>
      </c>
      <c r="AW7">
        <f>(($AN$7-$AO$7)/($AO$8-$AO$7))</f>
        <v>0.33333333333333331</v>
      </c>
      <c r="AX7">
        <f>(($AP$8-$AO$7)/($AO$8-$AO$7))</f>
        <v>0.60606060606060608</v>
      </c>
      <c r="AY7">
        <f>(($AQ$7-$AO$7)/($AO$8-$AO$7))</f>
        <v>0.51515151515151514</v>
      </c>
      <c r="AZ7">
        <f>(($AN$7-$AP$7)/($AP$8-$AP$7))</f>
        <v>0.66666666666666663</v>
      </c>
      <c r="BA7">
        <f>(($AO$7-$AP$7)/($AP$8-$AP$7))</f>
        <v>0.25925925925925924</v>
      </c>
      <c r="BB7">
        <f>(($AQ$7-$AP$7)/($AP$8-$AP$7))</f>
        <v>0.88888888888888884</v>
      </c>
      <c r="BC7">
        <f>(($AN$7-$AQ$6)/($AQ$7-$AQ$6))</f>
        <v>0.76923076923076927</v>
      </c>
      <c r="BD7">
        <f>(($AO$8-$AQ$7)/($AQ$8-$AQ$7))</f>
        <v>0.55172413793103448</v>
      </c>
      <c r="BE7">
        <f>(($AP$8-$AQ$7)/($AQ$8-$AQ$7))</f>
        <v>0.10344827586206896</v>
      </c>
      <c r="BG7">
        <v>2</v>
      </c>
      <c r="BH7">
        <v>40</v>
      </c>
      <c r="BI7">
        <f>($BH$11-$BH$8)/200</f>
        <v>0.125</v>
      </c>
      <c r="BJ7">
        <f>($BH$258-$BH$215)/200</f>
        <v>1.3049999999999999</v>
      </c>
      <c r="BQ7">
        <f>1-(($AO$8-$AN$7)/($AN$8-$AN$7))</f>
        <v>0.15384615384615385</v>
      </c>
      <c r="BR7">
        <f>(($AP$8-$AN$7)/($AN$8-$AN$7))</f>
        <v>0.34615384615384615</v>
      </c>
      <c r="BS7">
        <f>(($AQ$7-$AN$7)/($AN$8-$AN$7))</f>
        <v>0.23076923076923078</v>
      </c>
      <c r="BT7">
        <f>(($AN$7-$AO$7)/($AO$8-$AO$7))</f>
        <v>0.33333333333333331</v>
      </c>
      <c r="BU7">
        <f>1-(($AP$8-$AO$7)/($AO$8-$AO$7))</f>
        <v>0.39393939393939392</v>
      </c>
      <c r="BV7">
        <f>1-(($AQ$7-$AO$7)/($AO$8-$AO$7))</f>
        <v>0.48484848484848486</v>
      </c>
      <c r="BW7">
        <f>1-(($AN$7-$AP$7)/($AP$8-$AP$7))</f>
        <v>0.33333333333333337</v>
      </c>
      <c r="BX7">
        <f>(($AO$7-$AP$7)/($AP$8-$AP$7))</f>
        <v>0.25925925925925924</v>
      </c>
      <c r="BY7">
        <f>1-(($AQ$7-$AP$7)/($AP$8-$AP$7))</f>
        <v>0.11111111111111116</v>
      </c>
      <c r="BZ7">
        <f>1-(($AN$7-$AQ$6)/($AQ$7-$AQ$6))</f>
        <v>0.23076923076923073</v>
      </c>
      <c r="CA7">
        <f>1-(($AO$8-$AQ$7)/($AQ$8-$AQ$7))</f>
        <v>0.44827586206896552</v>
      </c>
      <c r="CB7">
        <f>(($AP$8-$AQ$7)/($AQ$8-$AQ$7))</f>
        <v>0.10344827586206896</v>
      </c>
    </row>
    <row r="8" spans="1:80" x14ac:dyDescent="0.25">
      <c r="A8">
        <v>7</v>
      </c>
      <c r="D8">
        <v>32.99083000000001</v>
      </c>
      <c r="E8" s="3">
        <v>2</v>
      </c>
      <c r="F8">
        <v>22.703783000000008</v>
      </c>
      <c r="G8" s="2">
        <v>3</v>
      </c>
      <c r="P8">
        <v>2</v>
      </c>
      <c r="Q8" t="str">
        <f t="shared" si="0"/>
        <v>23</v>
      </c>
      <c r="R8">
        <v>3</v>
      </c>
      <c r="T8" t="s">
        <v>298</v>
      </c>
      <c r="U8">
        <v>19</v>
      </c>
      <c r="V8">
        <f t="shared" si="1"/>
        <v>8.3700440528634363</v>
      </c>
      <c r="X8" t="s">
        <v>286</v>
      </c>
      <c r="Y8" t="s">
        <v>265</v>
      </c>
      <c r="AF8">
        <f>COUNTIF($R:$R,3)+COUNTIF($R:$R,4)</f>
        <v>121</v>
      </c>
      <c r="AN8">
        <v>185</v>
      </c>
      <c r="AO8">
        <v>181</v>
      </c>
      <c r="AP8">
        <v>168</v>
      </c>
      <c r="AQ8">
        <v>194</v>
      </c>
      <c r="AR8">
        <v>834</v>
      </c>
      <c r="AT8">
        <f>(($AO$9-$AN$8)/($AN$9-$AN$8))</f>
        <v>0.77777777777777779</v>
      </c>
      <c r="AU8">
        <f>(($AP$9-$AN$8)/($AN$9-$AN$8))</f>
        <v>0.33333333333333331</v>
      </c>
      <c r="AV8">
        <f>(($AQ$8-$AN$8)/($AN$9-$AN$8))</f>
        <v>0.33333333333333331</v>
      </c>
      <c r="AW8">
        <f>(($AN$8-$AO$8)/($AO$9-$AO$8))</f>
        <v>0.16</v>
      </c>
      <c r="AX8">
        <f>(($AP$9-$AO$8)/($AO$9-$AO$8))</f>
        <v>0.52</v>
      </c>
      <c r="AY8">
        <f>(($AQ$8-$AO$8)/($AO$9-$AO$8))</f>
        <v>0.52</v>
      </c>
      <c r="AZ8">
        <f>(($AN$8-$AP$8)/($AP$9-$AP$8))</f>
        <v>0.65384615384615385</v>
      </c>
      <c r="BA8">
        <f>(($AO$8-$AP$8)/($AP$9-$AP$8))</f>
        <v>0.5</v>
      </c>
      <c r="BB8">
        <f>(($AQ$8-$AP$9)/($AP$10-$AP$9))</f>
        <v>0</v>
      </c>
      <c r="BC8">
        <f>(($AN$8-$AQ$7)/($AQ$8-$AQ$7))</f>
        <v>0.68965517241379315</v>
      </c>
      <c r="BD8">
        <f>(($AO$9-$AQ$8)/($AQ$9-$AQ$8))</f>
        <v>0.48</v>
      </c>
      <c r="BE8">
        <f>(($AP$9-$AQ$8)/($AQ$9-$AQ$8))</f>
        <v>0</v>
      </c>
      <c r="BG8">
        <v>3</v>
      </c>
      <c r="BH8">
        <v>40</v>
      </c>
      <c r="BI8">
        <f>($BH$12-$BH$9)/200</f>
        <v>8.5000000000000006E-2</v>
      </c>
      <c r="BQ8">
        <f>1-(($AO$9-$AN$8)/($AN$9-$AN$8))</f>
        <v>0.22222222222222221</v>
      </c>
      <c r="BR8">
        <f>(($AP$9-$AN$8)/($AN$9-$AN$8))</f>
        <v>0.33333333333333331</v>
      </c>
      <c r="BS8">
        <f>(($AQ$8-$AN$8)/($AN$9-$AN$8))</f>
        <v>0.33333333333333331</v>
      </c>
      <c r="BT8">
        <f>(($AN$8-$AO$8)/($AO$9-$AO$8))</f>
        <v>0.16</v>
      </c>
      <c r="BU8">
        <f>1-(($AP$9-$AO$8)/($AO$9-$AO$8))</f>
        <v>0.48</v>
      </c>
      <c r="BV8">
        <f>1-(($AQ$8-$AO$8)/($AO$9-$AO$8))</f>
        <v>0.48</v>
      </c>
      <c r="BW8">
        <f>1-(($AN$8-$AP$8)/($AP$9-$AP$8))</f>
        <v>0.34615384615384615</v>
      </c>
      <c r="BX8">
        <f>(($AO$8-$AP$8)/($AP$9-$AP$8))</f>
        <v>0.5</v>
      </c>
      <c r="BY8">
        <f>(($AQ$8-$AP$9)/($AP$10-$AP$9))</f>
        <v>0</v>
      </c>
      <c r="BZ8">
        <f>1-(($AN$8-$AQ$7)/($AQ$8-$AQ$7))</f>
        <v>0.31034482758620685</v>
      </c>
      <c r="CA8">
        <f>(($AO$9-$AQ$8)/($AQ$9-$AQ$8))</f>
        <v>0.48</v>
      </c>
      <c r="CB8">
        <f>(($AP$9-$AQ$8)/($AQ$9-$AQ$8))</f>
        <v>0</v>
      </c>
    </row>
    <row r="9" spans="1:80" x14ac:dyDescent="0.25">
      <c r="A9">
        <v>8</v>
      </c>
      <c r="D9">
        <v>32.948853000000007</v>
      </c>
      <c r="E9" s="3">
        <v>2</v>
      </c>
      <c r="F9">
        <v>22.690399000000006</v>
      </c>
      <c r="G9" s="2">
        <v>3</v>
      </c>
      <c r="P9">
        <v>2</v>
      </c>
      <c r="Q9" t="str">
        <f t="shared" si="0"/>
        <v>23</v>
      </c>
      <c r="R9">
        <v>1</v>
      </c>
      <c r="T9" t="s">
        <v>287</v>
      </c>
      <c r="U9">
        <v>18</v>
      </c>
      <c r="V9">
        <f t="shared" si="1"/>
        <v>7.929515418502203</v>
      </c>
      <c r="X9" t="s">
        <v>286</v>
      </c>
      <c r="Y9" t="s">
        <v>266</v>
      </c>
      <c r="AF9" t="s">
        <v>252</v>
      </c>
      <c r="AN9">
        <v>212</v>
      </c>
      <c r="AO9">
        <v>206</v>
      </c>
      <c r="AP9">
        <v>194</v>
      </c>
      <c r="AQ9">
        <v>219</v>
      </c>
      <c r="AR9">
        <v>1113</v>
      </c>
      <c r="AT9">
        <f>(($AO$10-$AN$9)/($AN$10-$AN$9))</f>
        <v>0.68</v>
      </c>
      <c r="AU9">
        <f>(($AP$10-$AN$9)/($AN$10-$AN$9))</f>
        <v>0.32</v>
      </c>
      <c r="AV9">
        <f>(($AQ$9-$AN$9)/($AN$10-$AN$9))</f>
        <v>0.28000000000000003</v>
      </c>
      <c r="AW9">
        <f>(($AN$9-$AO$9)/($AO$10-$AO$9))</f>
        <v>0.2608695652173913</v>
      </c>
      <c r="AX9">
        <f>(($AP$10-$AO$9)/($AO$10-$AO$9))</f>
        <v>0.60869565217391308</v>
      </c>
      <c r="AY9">
        <f>(($AQ$9-$AO$9)/($AO$10-$AO$9))</f>
        <v>0.56521739130434778</v>
      </c>
      <c r="AZ9">
        <f>(($AN$9-$AP$9)/($AP$10-$AP$9))</f>
        <v>0.69230769230769229</v>
      </c>
      <c r="BA9">
        <f>(($AO$9-$AP$9)/($AP$10-$AP$9))</f>
        <v>0.46153846153846156</v>
      </c>
      <c r="BB9">
        <f>(($AQ$9-$AP$9)/($AP$10-$AP$9))</f>
        <v>0.96153846153846156</v>
      </c>
      <c r="BC9">
        <f>(($AN$9-$AQ$8)/($AQ$9-$AQ$8))</f>
        <v>0.72</v>
      </c>
      <c r="BD9">
        <f>(($AO$10-$AQ$9)/($AQ$10-$AQ$9))</f>
        <v>0.41666666666666669</v>
      </c>
      <c r="BE9">
        <f>(($AP$10-$AQ$9)/($AQ$10-$AQ$9))</f>
        <v>4.1666666666666664E-2</v>
      </c>
      <c r="BG9">
        <v>1</v>
      </c>
      <c r="BH9">
        <v>53</v>
      </c>
      <c r="BI9">
        <f>($BH$13-$BH$10)/200</f>
        <v>0.12</v>
      </c>
      <c r="BQ9">
        <f>1-(($AO$10-$AN$9)/($AN$10-$AN$9))</f>
        <v>0.31999999999999995</v>
      </c>
      <c r="BR9">
        <f>(($AP$10-$AN$9)/($AN$10-$AN$9))</f>
        <v>0.32</v>
      </c>
      <c r="BS9">
        <f>(($AQ$9-$AN$9)/($AN$10-$AN$9))</f>
        <v>0.28000000000000003</v>
      </c>
      <c r="BT9">
        <f>(($AN$9-$AO$9)/($AO$10-$AO$9))</f>
        <v>0.2608695652173913</v>
      </c>
      <c r="BU9">
        <f>1-(($AP$10-$AO$9)/($AO$10-$AO$9))</f>
        <v>0.39130434782608692</v>
      </c>
      <c r="BV9">
        <f>1-(($AQ$9-$AO$9)/($AO$10-$AO$9))</f>
        <v>0.43478260869565222</v>
      </c>
      <c r="BW9">
        <f>1-(($AN$9-$AP$9)/($AP$10-$AP$9))</f>
        <v>0.30769230769230771</v>
      </c>
      <c r="BX9">
        <f>(($AO$9-$AP$9)/($AP$10-$AP$9))</f>
        <v>0.46153846153846156</v>
      </c>
      <c r="BY9">
        <f>1-(($AQ$9-$AP$9)/($AP$10-$AP$9))</f>
        <v>3.8461538461538436E-2</v>
      </c>
      <c r="BZ9">
        <f>1-(($AN$9-$AQ$8)/($AQ$9-$AQ$8))</f>
        <v>0.28000000000000003</v>
      </c>
      <c r="CA9">
        <f>(($AO$10-$AQ$9)/($AQ$10-$AQ$9))</f>
        <v>0.41666666666666669</v>
      </c>
      <c r="CB9">
        <f>(($AP$10-$AQ$9)/($AQ$10-$AQ$9))</f>
        <v>4.1666666666666664E-2</v>
      </c>
    </row>
    <row r="10" spans="1:80" x14ac:dyDescent="0.25">
      <c r="A10">
        <v>9</v>
      </c>
      <c r="D10">
        <v>32.915106000000009</v>
      </c>
      <c r="E10" s="3">
        <v>2</v>
      </c>
      <c r="F10">
        <v>22.693056000000013</v>
      </c>
      <c r="G10" s="2">
        <v>3</v>
      </c>
      <c r="P10">
        <v>2</v>
      </c>
      <c r="Q10" t="str">
        <f t="shared" si="0"/>
        <v>23</v>
      </c>
      <c r="R10">
        <v>4</v>
      </c>
      <c r="X10" t="s">
        <v>286</v>
      </c>
      <c r="Y10" t="s">
        <v>259</v>
      </c>
      <c r="AF10">
        <v>0</v>
      </c>
      <c r="AN10">
        <v>237</v>
      </c>
      <c r="AO10">
        <v>229</v>
      </c>
      <c r="AP10">
        <v>220</v>
      </c>
      <c r="AQ10">
        <v>243</v>
      </c>
      <c r="AR10">
        <v>1115</v>
      </c>
      <c r="AT10">
        <f>(($AO$11-$AN$10)/($AN$11-$AN$10))</f>
        <v>0.56000000000000005</v>
      </c>
      <c r="AU10">
        <f>(($AP$11-$AN$10)/($AN$11-$AN$10))</f>
        <v>0.32</v>
      </c>
      <c r="AV10">
        <f>(($AQ$10-$AN$10)/($AN$11-$AN$10))</f>
        <v>0.24</v>
      </c>
      <c r="AW10">
        <f>(($AN$10-$AO$10)/($AO$11-$AO$10))</f>
        <v>0.36363636363636365</v>
      </c>
      <c r="AX10">
        <f>(($AP$11-$AO$10)/($AO$11-$AO$10))</f>
        <v>0.72727272727272729</v>
      </c>
      <c r="AY10">
        <f>(($AQ$10-$AO$10)/($AO$11-$AO$10))</f>
        <v>0.63636363636363635</v>
      </c>
      <c r="AZ10">
        <f>(($AN$10-$AP$10)/($AP$11-$AP$10))</f>
        <v>0.68</v>
      </c>
      <c r="BA10">
        <f>(($AO$10-$AP$10)/($AP$11-$AP$10))</f>
        <v>0.36</v>
      </c>
      <c r="BB10">
        <f>(($AQ$10-$AP$10)/($AP$11-$AP$10))</f>
        <v>0.92</v>
      </c>
      <c r="BC10">
        <f>(($AN$10-$AQ$9)/($AQ$10-$AQ$9))</f>
        <v>0.75</v>
      </c>
      <c r="BD10">
        <f>(($AO$11-$AQ$10)/($AQ$11-$AQ$10))</f>
        <v>0.33333333333333331</v>
      </c>
      <c r="BE10">
        <f>(($AP$11-$AQ$10)/($AQ$11-$AQ$10))</f>
        <v>8.3333333333333329E-2</v>
      </c>
      <c r="BG10">
        <v>4</v>
      </c>
      <c r="BH10">
        <v>57</v>
      </c>
      <c r="BI10">
        <f>($BH$14-$BH$11)/200</f>
        <v>0.105</v>
      </c>
      <c r="BQ10">
        <f>1-(($AO$11-$AN$10)/($AN$11-$AN$10))</f>
        <v>0.43999999999999995</v>
      </c>
      <c r="BR10">
        <f>(($AP$11-$AN$10)/($AN$11-$AN$10))</f>
        <v>0.32</v>
      </c>
      <c r="BS10">
        <f>(($AQ$10-$AN$10)/($AN$11-$AN$10))</f>
        <v>0.24</v>
      </c>
      <c r="BT10">
        <f>(($AN$10-$AO$10)/($AO$11-$AO$10))</f>
        <v>0.36363636363636365</v>
      </c>
      <c r="BU10">
        <f>1-(($AP$11-$AO$10)/($AO$11-$AO$10))</f>
        <v>0.27272727272727271</v>
      </c>
      <c r="BV10">
        <f>1-(($AQ$10-$AO$10)/($AO$11-$AO$10))</f>
        <v>0.36363636363636365</v>
      </c>
      <c r="BW10">
        <f>1-(($AN$10-$AP$10)/($AP$11-$AP$10))</f>
        <v>0.31999999999999995</v>
      </c>
      <c r="BX10">
        <f>(($AO$10-$AP$10)/($AP$11-$AP$10))</f>
        <v>0.36</v>
      </c>
      <c r="BY10">
        <f>1-(($AQ$10-$AP$10)/($AP$11-$AP$10))</f>
        <v>7.999999999999996E-2</v>
      </c>
      <c r="BZ10">
        <f>1-(($AN$10-$AQ$9)/($AQ$10-$AQ$9))</f>
        <v>0.25</v>
      </c>
      <c r="CA10">
        <f>(($AO$11-$AQ$10)/($AQ$11-$AQ$10))</f>
        <v>0.33333333333333331</v>
      </c>
      <c r="CB10">
        <f>(($AP$11-$AQ$10)/($AQ$11-$AQ$10))</f>
        <v>8.3333333333333329E-2</v>
      </c>
    </row>
    <row r="11" spans="1:80" x14ac:dyDescent="0.25">
      <c r="A11">
        <v>10</v>
      </c>
      <c r="D11">
        <v>32.993069000000006</v>
      </c>
      <c r="E11" s="3">
        <v>2</v>
      </c>
      <c r="F11">
        <v>22.755448000000008</v>
      </c>
      <c r="G11" s="2">
        <v>3</v>
      </c>
      <c r="P11">
        <v>2</v>
      </c>
      <c r="Q11" t="str">
        <f t="shared" si="0"/>
        <v>23</v>
      </c>
      <c r="R11">
        <v>3</v>
      </c>
      <c r="X11" t="s">
        <v>286</v>
      </c>
      <c r="Y11" t="s">
        <v>267</v>
      </c>
      <c r="AB11" t="s">
        <v>286</v>
      </c>
      <c r="AC11" t="str">
        <f>CONCATENATE($R11,$R12,$R13,$R14)</f>
        <v>3214</v>
      </c>
      <c r="AF11" t="s">
        <v>253</v>
      </c>
      <c r="AN11">
        <v>262</v>
      </c>
      <c r="AO11">
        <v>251</v>
      </c>
      <c r="AP11">
        <v>245</v>
      </c>
      <c r="AQ11">
        <v>267</v>
      </c>
      <c r="AR11">
        <v>1307</v>
      </c>
      <c r="AT11">
        <f>(($AO$12-$AN$11)/($AN$12-$AN$11))</f>
        <v>0.61538461538461542</v>
      </c>
      <c r="AU11">
        <f>(($AP$12-$AN$11)/($AN$12-$AN$11))</f>
        <v>0.34615384615384615</v>
      </c>
      <c r="AV11">
        <f>(($AQ$11-$AN$11)/($AN$12-$AN$11))</f>
        <v>0.19230769230769232</v>
      </c>
      <c r="AW11">
        <f>(($AN$11-$AO$11)/($AO$12-$AO$11))</f>
        <v>0.40740740740740738</v>
      </c>
      <c r="AX11">
        <f>(($AP$12-$AO$11)/($AO$12-$AO$11))</f>
        <v>0.7407407407407407</v>
      </c>
      <c r="AY11">
        <f>(($AQ$11-$AO$11)/($AO$12-$AO$11))</f>
        <v>0.59259259259259256</v>
      </c>
      <c r="AZ11">
        <f>(($AN$11-$AP$11)/($AP$12-$AP$11))</f>
        <v>0.65384615384615385</v>
      </c>
      <c r="BA11">
        <f>(($AO$11-$AP$11)/($AP$12-$AP$11))</f>
        <v>0.23076923076923078</v>
      </c>
      <c r="BB11">
        <f>(($AQ$11-$AP$11)/($AP$12-$AP$11))</f>
        <v>0.84615384615384615</v>
      </c>
      <c r="BC11">
        <f>(($AN$11-$AQ$10)/($AQ$11-$AQ$10))</f>
        <v>0.79166666666666663</v>
      </c>
      <c r="BG11">
        <v>3</v>
      </c>
      <c r="BH11">
        <v>65</v>
      </c>
      <c r="BI11">
        <f>($BH$15-$BH$12)/200</f>
        <v>0.105</v>
      </c>
      <c r="BQ11">
        <f>1-(($AO$12-$AN$11)/($AN$12-$AN$11))</f>
        <v>0.38461538461538458</v>
      </c>
      <c r="BR11">
        <f>(($AP$12-$AN$11)/($AN$12-$AN$11))</f>
        <v>0.34615384615384615</v>
      </c>
      <c r="BS11">
        <f>(($AQ$11-$AN$11)/($AN$12-$AN$11))</f>
        <v>0.19230769230769232</v>
      </c>
      <c r="BT11">
        <f>(($AN$11-$AO$11)/($AO$12-$AO$11))</f>
        <v>0.40740740740740738</v>
      </c>
      <c r="BU11">
        <f>1-(($AP$12-$AO$11)/($AO$12-$AO$11))</f>
        <v>0.2592592592592593</v>
      </c>
      <c r="BV11">
        <f>1-(($AQ$11-$AO$11)/($AO$12-$AO$11))</f>
        <v>0.40740740740740744</v>
      </c>
      <c r="BW11">
        <f>1-(($AN$11-$AP$11)/($AP$12-$AP$11))</f>
        <v>0.34615384615384615</v>
      </c>
      <c r="BX11">
        <f>(($AO$11-$AP$11)/($AP$12-$AP$11))</f>
        <v>0.23076923076923078</v>
      </c>
      <c r="BY11">
        <f>1-(($AQ$11-$AP$11)/($AP$12-$AP$11))</f>
        <v>0.15384615384615385</v>
      </c>
      <c r="BZ11">
        <f>1-(($AN$11-$AQ$10)/($AQ$11-$AQ$10))</f>
        <v>0.20833333333333337</v>
      </c>
    </row>
    <row r="12" spans="1:80" x14ac:dyDescent="0.25">
      <c r="A12">
        <v>11</v>
      </c>
      <c r="D12">
        <v>32.98260100000001</v>
      </c>
      <c r="E12" s="3">
        <v>2</v>
      </c>
      <c r="F12">
        <v>22.735710000000012</v>
      </c>
      <c r="G12" s="2">
        <v>3</v>
      </c>
      <c r="P12">
        <v>2</v>
      </c>
      <c r="Q12" t="str">
        <f t="shared" si="0"/>
        <v>23</v>
      </c>
      <c r="R12">
        <v>2</v>
      </c>
      <c r="X12" t="s">
        <v>286</v>
      </c>
      <c r="Y12" t="s">
        <v>265</v>
      </c>
      <c r="AF12">
        <v>0</v>
      </c>
      <c r="AN12">
        <v>288</v>
      </c>
      <c r="AO12">
        <v>278</v>
      </c>
      <c r="AP12">
        <v>271</v>
      </c>
      <c r="AQ12">
        <v>315</v>
      </c>
      <c r="AR12">
        <v>1309</v>
      </c>
      <c r="BG12">
        <v>2</v>
      </c>
      <c r="BH12">
        <v>70</v>
      </c>
      <c r="BI12">
        <f>($BH$16-$BH$13)/200</f>
        <v>8.5000000000000006E-2</v>
      </c>
    </row>
    <row r="13" spans="1:80" x14ac:dyDescent="0.25">
      <c r="A13">
        <v>12</v>
      </c>
      <c r="D13">
        <v>32.973747000000003</v>
      </c>
      <c r="E13" s="3">
        <v>2</v>
      </c>
      <c r="F13">
        <v>22.758625000000009</v>
      </c>
      <c r="G13" s="2">
        <v>3</v>
      </c>
      <c r="P13">
        <v>2</v>
      </c>
      <c r="Q13" t="str">
        <f t="shared" si="0"/>
        <v>23</v>
      </c>
      <c r="R13">
        <v>1</v>
      </c>
      <c r="X13" t="s">
        <v>286</v>
      </c>
      <c r="Y13" t="s">
        <v>266</v>
      </c>
      <c r="AF13" t="s">
        <v>254</v>
      </c>
      <c r="AN13">
        <v>311</v>
      </c>
      <c r="AO13">
        <v>296</v>
      </c>
      <c r="AP13">
        <v>301</v>
      </c>
      <c r="AQ13">
        <v>342</v>
      </c>
      <c r="AR13">
        <v>1570</v>
      </c>
      <c r="BG13">
        <v>1</v>
      </c>
      <c r="BH13">
        <v>81</v>
      </c>
      <c r="BI13">
        <f>($BH$17-$BH$14)/200</f>
        <v>0.105</v>
      </c>
    </row>
    <row r="14" spans="1:80" x14ac:dyDescent="0.25">
      <c r="A14">
        <v>13</v>
      </c>
      <c r="D14">
        <v>32.973227000000009</v>
      </c>
      <c r="E14" s="3">
        <v>2</v>
      </c>
      <c r="F14">
        <v>22.753262000000007</v>
      </c>
      <c r="G14" s="2">
        <v>3</v>
      </c>
      <c r="P14">
        <v>2</v>
      </c>
      <c r="Q14" t="str">
        <f t="shared" si="0"/>
        <v>23</v>
      </c>
      <c r="R14">
        <v>4</v>
      </c>
      <c r="X14" t="s">
        <v>286</v>
      </c>
      <c r="Y14" t="s">
        <v>259</v>
      </c>
      <c r="AF14">
        <v>0</v>
      </c>
      <c r="AN14">
        <v>338</v>
      </c>
      <c r="AO14">
        <v>326</v>
      </c>
      <c r="AP14">
        <v>325</v>
      </c>
      <c r="AQ14">
        <v>367</v>
      </c>
      <c r="AT14">
        <f>(($AO$14-$AN$13)/($AN$14-$AN$13))</f>
        <v>0.55555555555555558</v>
      </c>
      <c r="AU14">
        <f>(($AP$14-$AN$13)/($AN$14-$AN$13))</f>
        <v>0.51851851851851849</v>
      </c>
      <c r="AV14">
        <f>(($AQ$12-$AN$13)/($AN$14-$AN$13))</f>
        <v>0.14814814814814814</v>
      </c>
      <c r="AW14">
        <f>(($AN$13-$AO$13)/($AO$14-$AO$13))</f>
        <v>0.5</v>
      </c>
      <c r="AX14">
        <f>(($AP$13-$AO$13)/($AO$14-$AO$13))</f>
        <v>0.16666666666666666</v>
      </c>
      <c r="AY14">
        <f>(($AQ$12-$AO$13)/($AO$14-$AO$13))</f>
        <v>0.6333333333333333</v>
      </c>
      <c r="AZ14">
        <f>(($AN$13-$AP$13)/($AP$14-$AP$13))</f>
        <v>0.41666666666666669</v>
      </c>
      <c r="BA14">
        <f>(($AO$14-$AP$14)/($AP$15-$AP$14))</f>
        <v>4.1666666666666664E-2</v>
      </c>
      <c r="BB14">
        <f>(($AQ$12-$AP$13)/($AP$14-$AP$13))</f>
        <v>0.58333333333333337</v>
      </c>
      <c r="BC14">
        <f>(($AN$14-$AQ$12)/($AQ$13-$AQ$12))</f>
        <v>0.85185185185185186</v>
      </c>
      <c r="BD14">
        <f>(($AO$14-$AQ$12)/($AQ$13-$AQ$12))</f>
        <v>0.40740740740740738</v>
      </c>
      <c r="BE14">
        <f>(($AP$14-$AQ$12)/($AQ$13-$AQ$12))</f>
        <v>0.37037037037037035</v>
      </c>
      <c r="BG14">
        <v>4</v>
      </c>
      <c r="BH14">
        <v>86</v>
      </c>
      <c r="BI14">
        <f>($BH$18-$BH$15)/200</f>
        <v>0.11</v>
      </c>
      <c r="BQ14">
        <f>1-(($AO$14-$AN$13)/($AN$14-$AN$13))</f>
        <v>0.44444444444444442</v>
      </c>
      <c r="BR14">
        <f>1-(($AP$14-$AN$13)/($AN$14-$AN$13))</f>
        <v>0.48148148148148151</v>
      </c>
      <c r="BS14">
        <f>(($AQ$12-$AN$13)/($AN$14-$AN$13))</f>
        <v>0.14814814814814814</v>
      </c>
      <c r="BT14">
        <f>(($AN$13-$AO$13)/($AO$14-$AO$13))</f>
        <v>0.5</v>
      </c>
      <c r="BU14">
        <f>(($AP$13-$AO$13)/($AO$14-$AO$13))</f>
        <v>0.16666666666666666</v>
      </c>
      <c r="BV14">
        <f>1-(($AQ$12-$AO$13)/($AO$14-$AO$13))</f>
        <v>0.3666666666666667</v>
      </c>
      <c r="BW14">
        <f>(($AN$13-$AP$13)/($AP$14-$AP$13))</f>
        <v>0.41666666666666669</v>
      </c>
      <c r="BX14">
        <f>(($AO$14-$AP$14)/($AP$15-$AP$14))</f>
        <v>4.1666666666666664E-2</v>
      </c>
      <c r="BY14">
        <f>1-(($AQ$12-$AP$13)/($AP$14-$AP$13))</f>
        <v>0.41666666666666663</v>
      </c>
      <c r="BZ14">
        <f>1-(($AN$14-$AQ$12)/($AQ$13-$AQ$12))</f>
        <v>0.14814814814814814</v>
      </c>
      <c r="CA14">
        <f>(($AO$14-$AQ$12)/($AQ$13-$AQ$12))</f>
        <v>0.40740740740740738</v>
      </c>
      <c r="CB14">
        <f>(($AP$14-$AQ$12)/($AQ$13-$AQ$12))</f>
        <v>0.37037037037037035</v>
      </c>
    </row>
    <row r="15" spans="1:80" x14ac:dyDescent="0.25">
      <c r="A15">
        <v>14</v>
      </c>
      <c r="D15">
        <v>32.937395000000009</v>
      </c>
      <c r="E15" s="3">
        <v>2</v>
      </c>
      <c r="F15">
        <v>22.802218000000011</v>
      </c>
      <c r="G15" s="2">
        <v>3</v>
      </c>
      <c r="P15">
        <v>2</v>
      </c>
      <c r="Q15" t="str">
        <f t="shared" si="0"/>
        <v>23</v>
      </c>
      <c r="R15">
        <v>3</v>
      </c>
      <c r="X15" t="s">
        <v>286</v>
      </c>
      <c r="Y15" t="s">
        <v>267</v>
      </c>
      <c r="AB15" t="s">
        <v>286</v>
      </c>
      <c r="AC15" t="str">
        <f>CONCATENATE($R15,$R16,$R17,$R18)</f>
        <v>3214</v>
      </c>
      <c r="AF15" t="s">
        <v>255</v>
      </c>
      <c r="AN15">
        <v>362</v>
      </c>
      <c r="AO15">
        <v>352</v>
      </c>
      <c r="AP15">
        <v>349</v>
      </c>
      <c r="AQ15">
        <v>393</v>
      </c>
      <c r="AT15">
        <f>(($AO$15-$AN$14)/($AN$15-$AN$14))</f>
        <v>0.58333333333333337</v>
      </c>
      <c r="AU15">
        <f>(($AP$15-$AN$14)/($AN$15-$AN$14))</f>
        <v>0.45833333333333331</v>
      </c>
      <c r="AV15">
        <f>(($AQ$13-$AN$14)/($AN$15-$AN$14))</f>
        <v>0.16666666666666666</v>
      </c>
      <c r="AW15">
        <f>(($AN$14-$AO$14)/($AO$15-$AO$14))</f>
        <v>0.46153846153846156</v>
      </c>
      <c r="AX15">
        <f>(($AP$14-$AO$13)/($AO$14-$AO$13))</f>
        <v>0.96666666666666667</v>
      </c>
      <c r="AY15">
        <f>(($AQ$13-$AO$14)/($AO$15-$AO$14))</f>
        <v>0.61538461538461542</v>
      </c>
      <c r="AZ15">
        <f>(($AN$14-$AP$14)/($AP$15-$AP$14))</f>
        <v>0.54166666666666663</v>
      </c>
      <c r="BA15">
        <f>(($AO$15-$AP$15)/($AP$16-$AP$15))</f>
        <v>0.14285714285714285</v>
      </c>
      <c r="BB15">
        <f>(($AQ$13-$AP$14)/($AP$15-$AP$14))</f>
        <v>0.70833333333333337</v>
      </c>
      <c r="BC15">
        <f>(($AN$15-$AQ$13)/($AQ$14-$AQ$13))</f>
        <v>0.8</v>
      </c>
      <c r="BD15">
        <f>(($AO$15-$AQ$13)/($AQ$14-$AQ$13))</f>
        <v>0.4</v>
      </c>
      <c r="BE15">
        <f>(($AP$15-$AQ$13)/($AQ$14-$AQ$13))</f>
        <v>0.28000000000000003</v>
      </c>
      <c r="BG15">
        <v>3</v>
      </c>
      <c r="BH15">
        <v>91</v>
      </c>
      <c r="BI15">
        <f>($BH$19-$BH$16)/200</f>
        <v>0.09</v>
      </c>
      <c r="BQ15">
        <f>1-(($AO$15-$AN$14)/($AN$15-$AN$14))</f>
        <v>0.41666666666666663</v>
      </c>
      <c r="BR15">
        <f>(($AP$15-$AN$14)/($AN$15-$AN$14))</f>
        <v>0.45833333333333331</v>
      </c>
      <c r="BS15">
        <f>(($AQ$13-$AN$14)/($AN$15-$AN$14))</f>
        <v>0.16666666666666666</v>
      </c>
      <c r="BT15">
        <f>(($AN$14-$AO$14)/($AO$15-$AO$14))</f>
        <v>0.46153846153846156</v>
      </c>
      <c r="BU15">
        <f>1-(($AP$14-$AO$13)/($AO$14-$AO$13))</f>
        <v>3.3333333333333326E-2</v>
      </c>
      <c r="BV15">
        <f>1-(($AQ$13-$AO$14)/($AO$15-$AO$14))</f>
        <v>0.38461538461538458</v>
      </c>
      <c r="BW15">
        <f>1-(($AN$14-$AP$14)/($AP$15-$AP$14))</f>
        <v>0.45833333333333337</v>
      </c>
      <c r="BX15">
        <f>(($AO$15-$AP$15)/($AP$16-$AP$15))</f>
        <v>0.14285714285714285</v>
      </c>
      <c r="BY15">
        <f>1-(($AQ$13-$AP$14)/($AP$15-$AP$14))</f>
        <v>0.29166666666666663</v>
      </c>
      <c r="BZ15">
        <f>1-(($AN$15-$AQ$13)/($AQ$14-$AQ$13))</f>
        <v>0.19999999999999996</v>
      </c>
      <c r="CA15">
        <f>(($AO$15-$AQ$13)/($AQ$14-$AQ$13))</f>
        <v>0.4</v>
      </c>
      <c r="CB15">
        <f>(($AP$15-$AQ$13)/($AQ$14-$AQ$13))</f>
        <v>0.28000000000000003</v>
      </c>
    </row>
    <row r="16" spans="1:80" x14ac:dyDescent="0.25">
      <c r="A16">
        <v>15</v>
      </c>
      <c r="D16">
        <v>32.974163000000004</v>
      </c>
      <c r="E16" s="3">
        <v>2</v>
      </c>
      <c r="F16">
        <v>22.755917000000011</v>
      </c>
      <c r="G16" s="2">
        <v>3</v>
      </c>
      <c r="P16">
        <v>2</v>
      </c>
      <c r="Q16" t="str">
        <f t="shared" si="0"/>
        <v>23</v>
      </c>
      <c r="R16">
        <v>2</v>
      </c>
      <c r="X16" t="s">
        <v>286</v>
      </c>
      <c r="Y16" t="s">
        <v>265</v>
      </c>
      <c r="AF16">
        <v>0</v>
      </c>
      <c r="AN16">
        <v>384</v>
      </c>
      <c r="AO16">
        <v>377</v>
      </c>
      <c r="AP16">
        <v>370</v>
      </c>
      <c r="AQ16">
        <v>418</v>
      </c>
      <c r="AT16">
        <f>(($AO$16-$AN$15)/($AN$16-$AN$15))</f>
        <v>0.68181818181818177</v>
      </c>
      <c r="AU16">
        <f>(($AP$16-$AN$15)/($AN$16-$AN$15))</f>
        <v>0.36363636363636365</v>
      </c>
      <c r="AV16">
        <f>(($AQ$14-$AN$15)/($AN$16-$AN$15))</f>
        <v>0.22727272727272727</v>
      </c>
      <c r="AW16">
        <f>(($AN$15-$AO$15)/($AO$16-$AO$15))</f>
        <v>0.4</v>
      </c>
      <c r="AX16">
        <f>(($AP$15-$AO$14)/($AO$15-$AO$14))</f>
        <v>0.88461538461538458</v>
      </c>
      <c r="AY16">
        <f>(($AQ$14-$AO$15)/($AO$16-$AO$15))</f>
        <v>0.6</v>
      </c>
      <c r="AZ16">
        <f>(($AN$15-$AP$15)/($AP$16-$AP$15))</f>
        <v>0.61904761904761907</v>
      </c>
      <c r="BA16">
        <f>(($AO$16-$AP$16)/($AP$17-$AP$16))</f>
        <v>0.29166666666666669</v>
      </c>
      <c r="BB16">
        <f>(($AQ$14-$AP$15)/($AP$16-$AP$15))</f>
        <v>0.8571428571428571</v>
      </c>
      <c r="BC16">
        <f>(($AN$16-$AQ$14)/($AQ$15-$AQ$14))</f>
        <v>0.65384615384615385</v>
      </c>
      <c r="BD16">
        <f>(($AO$16-$AQ$14)/($AQ$15-$AQ$14))</f>
        <v>0.38461538461538464</v>
      </c>
      <c r="BE16">
        <f>(($AP$16-$AQ$14)/($AQ$15-$AQ$14))</f>
        <v>0.11538461538461539</v>
      </c>
      <c r="BG16">
        <v>2</v>
      </c>
      <c r="BH16">
        <v>98</v>
      </c>
      <c r="BI16">
        <f>($BH$20-$BH$17)/200</f>
        <v>0.08</v>
      </c>
      <c r="BQ16">
        <f>1-(($AO$16-$AN$15)/($AN$16-$AN$15))</f>
        <v>0.31818181818181823</v>
      </c>
      <c r="BR16">
        <f>(($AP$16-$AN$15)/($AN$16-$AN$15))</f>
        <v>0.36363636363636365</v>
      </c>
      <c r="BS16">
        <f>(($AQ$14-$AN$15)/($AN$16-$AN$15))</f>
        <v>0.22727272727272727</v>
      </c>
      <c r="BT16">
        <f>(($AN$15-$AO$15)/($AO$16-$AO$15))</f>
        <v>0.4</v>
      </c>
      <c r="BU16">
        <f>1-(($AP$15-$AO$14)/($AO$15-$AO$14))</f>
        <v>0.11538461538461542</v>
      </c>
      <c r="BV16">
        <f>1-(($AQ$14-$AO$15)/($AO$16-$AO$15))</f>
        <v>0.4</v>
      </c>
      <c r="BW16">
        <f>1-(($AN$15-$AP$15)/($AP$16-$AP$15))</f>
        <v>0.38095238095238093</v>
      </c>
      <c r="BX16">
        <f>(($AO$16-$AP$16)/($AP$17-$AP$16))</f>
        <v>0.29166666666666669</v>
      </c>
      <c r="BY16">
        <f>1-(($AQ$14-$AP$15)/($AP$16-$AP$15))</f>
        <v>0.1428571428571429</v>
      </c>
      <c r="BZ16">
        <f>1-(($AN$16-$AQ$14)/($AQ$15-$AQ$14))</f>
        <v>0.34615384615384615</v>
      </c>
      <c r="CA16">
        <f>(($AO$16-$AQ$14)/($AQ$15-$AQ$14))</f>
        <v>0.38461538461538464</v>
      </c>
      <c r="CB16">
        <f>(($AP$16-$AQ$14)/($AQ$15-$AQ$14))</f>
        <v>0.11538461538461539</v>
      </c>
    </row>
    <row r="17" spans="1:80" x14ac:dyDescent="0.25">
      <c r="A17">
        <v>16</v>
      </c>
      <c r="D17">
        <v>32.942343000000008</v>
      </c>
      <c r="E17" s="3">
        <v>2</v>
      </c>
      <c r="F17">
        <v>22.728054000000007</v>
      </c>
      <c r="G17" s="2">
        <v>3</v>
      </c>
      <c r="P17">
        <v>2</v>
      </c>
      <c r="Q17" t="str">
        <f t="shared" si="0"/>
        <v>23</v>
      </c>
      <c r="R17">
        <v>1</v>
      </c>
      <c r="X17" t="s">
        <v>286</v>
      </c>
      <c r="Y17" t="s">
        <v>266</v>
      </c>
      <c r="AF17" t="s">
        <v>256</v>
      </c>
      <c r="AN17">
        <v>410</v>
      </c>
      <c r="AO17">
        <v>401</v>
      </c>
      <c r="AP17">
        <v>394</v>
      </c>
      <c r="AQ17">
        <v>443</v>
      </c>
      <c r="AT17">
        <f>(($AO$17-$AN$16)/($AN$17-$AN$16))</f>
        <v>0.65384615384615385</v>
      </c>
      <c r="AU17">
        <f>(($AP$17-$AN$16)/($AN$17-$AN$16))</f>
        <v>0.38461538461538464</v>
      </c>
      <c r="AV17">
        <f>(($AQ$15-$AN$16)/($AN$17-$AN$16))</f>
        <v>0.34615384615384615</v>
      </c>
      <c r="AW17">
        <f>(($AN$16-$AO$16)/($AO$17-$AO$16))</f>
        <v>0.29166666666666669</v>
      </c>
      <c r="AX17">
        <f>(($AP$16-$AO$15)/($AO$16-$AO$15))</f>
        <v>0.72</v>
      </c>
      <c r="AY17">
        <f>(($AQ$15-$AO$16)/($AO$17-$AO$16))</f>
        <v>0.66666666666666663</v>
      </c>
      <c r="AZ17">
        <f>(($AN$16-$AP$16)/($AP$17-$AP$16))</f>
        <v>0.58333333333333337</v>
      </c>
      <c r="BA17">
        <f>(($AO$17-$AP$17)/($AP$18-$AP$17))</f>
        <v>0.26923076923076922</v>
      </c>
      <c r="BB17">
        <f>(($AQ$15-$AP$16)/($AP$17-$AP$16))</f>
        <v>0.95833333333333337</v>
      </c>
      <c r="BC17">
        <f>(($AN$17-$AQ$15)/($AQ$16-$AQ$15))</f>
        <v>0.68</v>
      </c>
      <c r="BD17">
        <f>(($AO$17-$AQ$15)/($AQ$16-$AQ$15))</f>
        <v>0.32</v>
      </c>
      <c r="BE17">
        <f>(($AP$17-$AQ$15)/($AQ$16-$AQ$15))</f>
        <v>0.04</v>
      </c>
      <c r="BG17">
        <v>1</v>
      </c>
      <c r="BH17">
        <v>107</v>
      </c>
      <c r="BI17">
        <f>($BH$21-$BH$18)/200</f>
        <v>9.5000000000000001E-2</v>
      </c>
      <c r="BQ17">
        <f>1-(($AO$17-$AN$16)/($AN$17-$AN$16))</f>
        <v>0.34615384615384615</v>
      </c>
      <c r="BR17">
        <f>(($AP$17-$AN$16)/($AN$17-$AN$16))</f>
        <v>0.38461538461538464</v>
      </c>
      <c r="BS17">
        <f>(($AQ$15-$AN$16)/($AN$17-$AN$16))</f>
        <v>0.34615384615384615</v>
      </c>
      <c r="BT17">
        <f>(($AN$16-$AO$16)/($AO$17-$AO$16))</f>
        <v>0.29166666666666669</v>
      </c>
      <c r="BU17">
        <f>1-(($AP$16-$AO$15)/($AO$16-$AO$15))</f>
        <v>0.28000000000000003</v>
      </c>
      <c r="BV17">
        <f>1-(($AQ$15-$AO$16)/($AO$17-$AO$16))</f>
        <v>0.33333333333333337</v>
      </c>
      <c r="BW17">
        <f>1-(($AN$16-$AP$16)/($AP$17-$AP$16))</f>
        <v>0.41666666666666663</v>
      </c>
      <c r="BX17">
        <f>(($AO$17-$AP$17)/($AP$18-$AP$17))</f>
        <v>0.26923076923076922</v>
      </c>
      <c r="BY17">
        <f>1-(($AQ$15-$AP$16)/($AP$17-$AP$16))</f>
        <v>4.166666666666663E-2</v>
      </c>
      <c r="BZ17">
        <f>1-(($AN$17-$AQ$15)/($AQ$16-$AQ$15))</f>
        <v>0.31999999999999995</v>
      </c>
      <c r="CA17">
        <f>(($AO$17-$AQ$15)/($AQ$16-$AQ$15))</f>
        <v>0.32</v>
      </c>
      <c r="CB17">
        <f>(($AP$17-$AQ$15)/($AQ$16-$AQ$15))</f>
        <v>0.04</v>
      </c>
    </row>
    <row r="18" spans="1:80" x14ac:dyDescent="0.25">
      <c r="A18">
        <v>17</v>
      </c>
      <c r="D18">
        <v>32.939896000000005</v>
      </c>
      <c r="E18" s="3">
        <v>2</v>
      </c>
      <c r="F18">
        <v>22.719618000000011</v>
      </c>
      <c r="G18" s="2">
        <v>3</v>
      </c>
      <c r="P18">
        <v>2</v>
      </c>
      <c r="Q18" t="str">
        <f t="shared" si="0"/>
        <v>23</v>
      </c>
      <c r="R18">
        <v>4</v>
      </c>
      <c r="X18" t="s">
        <v>286</v>
      </c>
      <c r="Y18" t="s">
        <v>259</v>
      </c>
      <c r="AF18">
        <v>0</v>
      </c>
      <c r="AN18">
        <v>436</v>
      </c>
      <c r="AO18">
        <v>426</v>
      </c>
      <c r="AP18">
        <v>420</v>
      </c>
      <c r="AQ18">
        <v>470</v>
      </c>
      <c r="AT18">
        <f>(($AO$18-$AN$17)/($AN$18-$AN$17))</f>
        <v>0.61538461538461542</v>
      </c>
      <c r="AU18">
        <f>(($AP$18-$AN$17)/($AN$18-$AN$17))</f>
        <v>0.38461538461538464</v>
      </c>
      <c r="AV18">
        <f>(($AQ$16-$AN$17)/($AN$18-$AN$17))</f>
        <v>0.30769230769230771</v>
      </c>
      <c r="AW18">
        <f>(($AN$17-$AO$17)/($AO$18-$AO$17))</f>
        <v>0.36</v>
      </c>
      <c r="AX18">
        <f>(($AP$17-$AO$16)/($AO$17-$AO$16))</f>
        <v>0.70833333333333337</v>
      </c>
      <c r="AY18">
        <f>(($AQ$16-$AO$17)/($AO$18-$AO$17))</f>
        <v>0.68</v>
      </c>
      <c r="AZ18">
        <f>(($AN$17-$AP$17)/($AP$18-$AP$17))</f>
        <v>0.61538461538461542</v>
      </c>
      <c r="BA18">
        <f>(($AO$18-$AP$18)/($AP$19-$AP$18))</f>
        <v>0.25</v>
      </c>
      <c r="BB18">
        <f>(($AQ$16-$AP$17)/($AP$18-$AP$17))</f>
        <v>0.92307692307692313</v>
      </c>
      <c r="BC18">
        <f>(($AN$18-$AQ$16)/($AQ$17-$AQ$16))</f>
        <v>0.72</v>
      </c>
      <c r="BD18">
        <f>(($AO$18-$AQ$16)/($AQ$17-$AQ$16))</f>
        <v>0.32</v>
      </c>
      <c r="BE18">
        <f>(($AP$18-$AQ$16)/($AQ$17-$AQ$16))</f>
        <v>0.08</v>
      </c>
      <c r="BG18">
        <v>4</v>
      </c>
      <c r="BH18">
        <v>113</v>
      </c>
      <c r="BI18">
        <f>($BH$22-$BH$19)/200</f>
        <v>0.115</v>
      </c>
      <c r="BQ18">
        <f>1-(($AO$18-$AN$17)/($AN$18-$AN$17))</f>
        <v>0.38461538461538458</v>
      </c>
      <c r="BR18">
        <f>(($AP$18-$AN$17)/($AN$18-$AN$17))</f>
        <v>0.38461538461538464</v>
      </c>
      <c r="BS18">
        <f>(($AQ$16-$AN$17)/($AN$18-$AN$17))</f>
        <v>0.30769230769230771</v>
      </c>
      <c r="BT18">
        <f>(($AN$17-$AO$17)/($AO$18-$AO$17))</f>
        <v>0.36</v>
      </c>
      <c r="BU18">
        <f>1-(($AP$17-$AO$16)/($AO$17-$AO$16))</f>
        <v>0.29166666666666663</v>
      </c>
      <c r="BV18">
        <f>1-(($AQ$16-$AO$17)/($AO$18-$AO$17))</f>
        <v>0.31999999999999995</v>
      </c>
      <c r="BW18">
        <f>1-(($AN$17-$AP$17)/($AP$18-$AP$17))</f>
        <v>0.38461538461538458</v>
      </c>
      <c r="BX18">
        <f>(($AO$18-$AP$18)/($AP$19-$AP$18))</f>
        <v>0.25</v>
      </c>
      <c r="BY18">
        <f>1-(($AQ$16-$AP$17)/($AP$18-$AP$17))</f>
        <v>7.6923076923076872E-2</v>
      </c>
      <c r="BZ18">
        <f>1-(($AN$18-$AQ$16)/($AQ$17-$AQ$16))</f>
        <v>0.28000000000000003</v>
      </c>
      <c r="CA18">
        <f>(($AO$18-$AQ$16)/($AQ$17-$AQ$16))</f>
        <v>0.32</v>
      </c>
      <c r="CB18">
        <f>(($AP$18-$AQ$16)/($AQ$17-$AQ$16))</f>
        <v>0.08</v>
      </c>
    </row>
    <row r="19" spans="1:80" x14ac:dyDescent="0.25">
      <c r="A19">
        <v>18</v>
      </c>
      <c r="D19">
        <v>32.922760000000011</v>
      </c>
      <c r="E19" s="3">
        <v>2</v>
      </c>
      <c r="F19">
        <v>22.729513000000011</v>
      </c>
      <c r="G19" s="2">
        <v>3</v>
      </c>
      <c r="P19">
        <v>2</v>
      </c>
      <c r="Q19" t="str">
        <f t="shared" si="0"/>
        <v>23</v>
      </c>
      <c r="R19">
        <v>3</v>
      </c>
      <c r="X19" t="s">
        <v>286</v>
      </c>
      <c r="Y19" t="s">
        <v>267</v>
      </c>
      <c r="AB19" t="s">
        <v>286</v>
      </c>
      <c r="AC19" t="str">
        <f>CONCATENATE($R19,$R20,$R21,$R22)</f>
        <v>3214</v>
      </c>
      <c r="AF19" t="s">
        <v>257</v>
      </c>
      <c r="AG19" t="s">
        <v>258</v>
      </c>
      <c r="AN19">
        <v>463</v>
      </c>
      <c r="AO19">
        <v>456</v>
      </c>
      <c r="AP19">
        <v>444</v>
      </c>
      <c r="AQ19">
        <v>497</v>
      </c>
      <c r="AT19">
        <f>(($AO$19-$AN$18)/($AN$19-$AN$18))</f>
        <v>0.7407407407407407</v>
      </c>
      <c r="AU19">
        <f>(($AP$19-$AN$18)/($AN$19-$AN$18))</f>
        <v>0.29629629629629628</v>
      </c>
      <c r="AV19">
        <f>(($AQ$17-$AN$18)/($AN$19-$AN$18))</f>
        <v>0.25925925925925924</v>
      </c>
      <c r="AW19">
        <f>(($AN$18-$AO$18)/($AO$19-$AO$18))</f>
        <v>0.33333333333333331</v>
      </c>
      <c r="AX19">
        <f>(($AP$18-$AO$17)/($AO$18-$AO$17))</f>
        <v>0.76</v>
      </c>
      <c r="AY19">
        <f>(($AQ$17-$AO$18)/($AO$19-$AO$18))</f>
        <v>0.56666666666666665</v>
      </c>
      <c r="AZ19">
        <f>(($AN$18-$AP$18)/($AP$19-$AP$18))</f>
        <v>0.66666666666666663</v>
      </c>
      <c r="BA19">
        <f>(($AO$19-$AP$19)/($AP$20-$AP$19))</f>
        <v>0.46153846153846156</v>
      </c>
      <c r="BB19">
        <f>(($AQ$17-$AP$18)/($AP$19-$AP$18))</f>
        <v>0.95833333333333337</v>
      </c>
      <c r="BC19">
        <f>(($AN$19-$AQ$17)/($AQ$18-$AQ$17))</f>
        <v>0.7407407407407407</v>
      </c>
      <c r="BD19">
        <f>(($AO$19-$AQ$17)/($AQ$18-$AQ$17))</f>
        <v>0.48148148148148145</v>
      </c>
      <c r="BE19">
        <f>(($AP$19-$AQ$17)/($AQ$18-$AQ$17))</f>
        <v>3.7037037037037035E-2</v>
      </c>
      <c r="BG19">
        <v>3</v>
      </c>
      <c r="BH19">
        <v>116</v>
      </c>
      <c r="BI19">
        <f>($BH$23-$BH$20)/200</f>
        <v>0.09</v>
      </c>
      <c r="BQ19">
        <f>1-(($AO$19-$AN$18)/($AN$19-$AN$18))</f>
        <v>0.2592592592592593</v>
      </c>
      <c r="BR19">
        <f>(($AP$19-$AN$18)/($AN$19-$AN$18))</f>
        <v>0.29629629629629628</v>
      </c>
      <c r="BS19">
        <f>(($AQ$17-$AN$18)/($AN$19-$AN$18))</f>
        <v>0.25925925925925924</v>
      </c>
      <c r="BT19">
        <f>(($AN$18-$AO$18)/($AO$19-$AO$18))</f>
        <v>0.33333333333333331</v>
      </c>
      <c r="BU19">
        <f>1-(($AP$18-$AO$17)/($AO$18-$AO$17))</f>
        <v>0.24</v>
      </c>
      <c r="BV19">
        <f>1-(($AQ$17-$AO$18)/($AO$19-$AO$18))</f>
        <v>0.43333333333333335</v>
      </c>
      <c r="BW19">
        <f>1-(($AN$18-$AP$18)/($AP$19-$AP$18))</f>
        <v>0.33333333333333337</v>
      </c>
      <c r="BX19">
        <f>(($AO$19-$AP$19)/($AP$20-$AP$19))</f>
        <v>0.46153846153846156</v>
      </c>
      <c r="BY19">
        <f>1-(($AQ$17-$AP$18)/($AP$19-$AP$18))</f>
        <v>4.166666666666663E-2</v>
      </c>
      <c r="BZ19">
        <f>1-(($AN$19-$AQ$17)/($AQ$18-$AQ$17))</f>
        <v>0.2592592592592593</v>
      </c>
      <c r="CA19">
        <f>(($AO$19-$AQ$17)/($AQ$18-$AQ$17))</f>
        <v>0.48148148148148145</v>
      </c>
      <c r="CB19">
        <f>(($AP$19-$AQ$17)/($AQ$18-$AQ$17))</f>
        <v>3.7037037037037035E-2</v>
      </c>
    </row>
    <row r="20" spans="1:80" x14ac:dyDescent="0.25">
      <c r="A20">
        <v>19</v>
      </c>
      <c r="D20">
        <v>32.993069000000006</v>
      </c>
      <c r="E20" s="3">
        <v>2</v>
      </c>
      <c r="F20">
        <v>22.709149000000011</v>
      </c>
      <c r="G20" s="2">
        <v>3</v>
      </c>
      <c r="P20">
        <v>2</v>
      </c>
      <c r="Q20" t="str">
        <f t="shared" si="0"/>
        <v>23</v>
      </c>
      <c r="R20">
        <v>2</v>
      </c>
      <c r="X20" t="s">
        <v>286</v>
      </c>
      <c r="Y20" t="s">
        <v>265</v>
      </c>
      <c r="AF20">
        <v>0</v>
      </c>
      <c r="AG20">
        <v>0</v>
      </c>
      <c r="AN20">
        <v>488</v>
      </c>
      <c r="AO20">
        <v>482</v>
      </c>
      <c r="AP20">
        <v>470</v>
      </c>
      <c r="AQ20">
        <v>523</v>
      </c>
      <c r="AT20">
        <f>(($AO$20-$AN$19)/($AN$20-$AN$19))</f>
        <v>0.76</v>
      </c>
      <c r="AU20">
        <f>(($AP$20-$AN$19)/($AN$20-$AN$19))</f>
        <v>0.28000000000000003</v>
      </c>
      <c r="AV20">
        <f>(($AQ$18-$AN$19)/($AN$20-$AN$19))</f>
        <v>0.28000000000000003</v>
      </c>
      <c r="AW20">
        <f>(($AN$19-$AO$19)/($AO$20-$AO$19))</f>
        <v>0.26923076923076922</v>
      </c>
      <c r="AX20">
        <f>(($AP$19-$AO$18)/($AO$19-$AO$18))</f>
        <v>0.6</v>
      </c>
      <c r="AY20">
        <f>(($AQ$18-$AO$19)/($AO$20-$AO$19))</f>
        <v>0.53846153846153844</v>
      </c>
      <c r="AZ20">
        <f>(($AN$19-$AP$19)/($AP$20-$AP$19))</f>
        <v>0.73076923076923073</v>
      </c>
      <c r="BA20">
        <f>(($AO$20-$AP$20)/($AP$21-$AP$20))</f>
        <v>0.46153846153846156</v>
      </c>
      <c r="BB20">
        <f>(($AQ$18-$AP$20)/($AP$21-$AP$20))</f>
        <v>0</v>
      </c>
      <c r="BC20">
        <f>(($AN$20-$AQ$18)/($AQ$19-$AQ$18))</f>
        <v>0.66666666666666663</v>
      </c>
      <c r="BD20">
        <f>(($AO$20-$AQ$18)/($AQ$19-$AQ$18))</f>
        <v>0.44444444444444442</v>
      </c>
      <c r="BE20">
        <f>(($AP$20-$AQ$18)/($AQ$19-$AQ$18))</f>
        <v>0</v>
      </c>
      <c r="BG20">
        <v>2</v>
      </c>
      <c r="BH20">
        <v>123</v>
      </c>
      <c r="BI20">
        <f>($BH$24-$BH$21)/200</f>
        <v>0.08</v>
      </c>
      <c r="BQ20">
        <f>1-(($AO$20-$AN$19)/($AN$20-$AN$19))</f>
        <v>0.24</v>
      </c>
      <c r="BR20">
        <f>(($AP$20-$AN$19)/($AN$20-$AN$19))</f>
        <v>0.28000000000000003</v>
      </c>
      <c r="BS20">
        <f>(($AQ$18-$AN$19)/($AN$20-$AN$19))</f>
        <v>0.28000000000000003</v>
      </c>
      <c r="BT20">
        <f>(($AN$19-$AO$19)/($AO$20-$AO$19))</f>
        <v>0.26923076923076922</v>
      </c>
      <c r="BU20">
        <f>1-(($AP$19-$AO$18)/($AO$19-$AO$18))</f>
        <v>0.4</v>
      </c>
      <c r="BV20">
        <f>1-(($AQ$18-$AO$19)/($AO$20-$AO$19))</f>
        <v>0.46153846153846156</v>
      </c>
      <c r="BW20">
        <f>1-(($AN$19-$AP$19)/($AP$20-$AP$19))</f>
        <v>0.26923076923076927</v>
      </c>
      <c r="BX20">
        <f>(($AO$20-$AP$20)/($AP$21-$AP$20))</f>
        <v>0.46153846153846156</v>
      </c>
      <c r="BY20">
        <f>(($AQ$18-$AP$20)/($AP$21-$AP$20))</f>
        <v>0</v>
      </c>
      <c r="BZ20">
        <f>1-(($AN$20-$AQ$18)/($AQ$19-$AQ$18))</f>
        <v>0.33333333333333337</v>
      </c>
      <c r="CA20">
        <f>(($AO$20-$AQ$18)/($AQ$19-$AQ$18))</f>
        <v>0.44444444444444442</v>
      </c>
      <c r="CB20">
        <f>(($AP$20-$AQ$18)/($AQ$19-$AQ$18))</f>
        <v>0</v>
      </c>
    </row>
    <row r="21" spans="1:80" x14ac:dyDescent="0.25">
      <c r="A21">
        <v>20</v>
      </c>
      <c r="D21">
        <v>33.046295000000008</v>
      </c>
      <c r="E21" s="3">
        <v>2</v>
      </c>
      <c r="F21">
        <v>22.709149000000011</v>
      </c>
      <c r="G21" s="2">
        <v>3</v>
      </c>
      <c r="P21">
        <v>2</v>
      </c>
      <c r="Q21" t="str">
        <f t="shared" si="0"/>
        <v>23</v>
      </c>
      <c r="R21">
        <v>1</v>
      </c>
      <c r="X21" t="s">
        <v>286</v>
      </c>
      <c r="Y21" t="s">
        <v>266</v>
      </c>
      <c r="AF21">
        <v>0</v>
      </c>
      <c r="AG21">
        <v>0</v>
      </c>
      <c r="AN21">
        <v>513</v>
      </c>
      <c r="AO21">
        <v>505</v>
      </c>
      <c r="AP21">
        <v>496</v>
      </c>
      <c r="AQ21">
        <v>546</v>
      </c>
      <c r="AT21">
        <f>(($AO$21-$AN$20)/($AN$21-$AN$20))</f>
        <v>0.68</v>
      </c>
      <c r="AU21">
        <f>(($AP$21-$AN$20)/($AN$21-$AN$20))</f>
        <v>0.32</v>
      </c>
      <c r="AV21">
        <f>(($AQ$19-$AN$20)/($AN$21-$AN$20))</f>
        <v>0.36</v>
      </c>
      <c r="AW21">
        <f>(($AN$20-$AO$20)/($AO$21-$AO$20))</f>
        <v>0.2608695652173913</v>
      </c>
      <c r="AX21">
        <f>(($AP$20-$AO$19)/($AO$20-$AO$19))</f>
        <v>0.53846153846153844</v>
      </c>
      <c r="AY21">
        <f>(($AQ$19-$AO$20)/($AO$21-$AO$20))</f>
        <v>0.65217391304347827</v>
      </c>
      <c r="AZ21">
        <f>(($AN$20-$AP$20)/($AP$21-$AP$20))</f>
        <v>0.69230769230769229</v>
      </c>
      <c r="BA21">
        <f>(($AO$21-$AP$21)/($AP$22-$AP$21))</f>
        <v>0.33333333333333331</v>
      </c>
      <c r="BB21">
        <f>(($AQ$19-$AP$21)/($AP$22-$AP$21))</f>
        <v>3.7037037037037035E-2</v>
      </c>
      <c r="BC21">
        <f>(($AN$21-$AQ$19)/($AQ$20-$AQ$19))</f>
        <v>0.61538461538461542</v>
      </c>
      <c r="BD21">
        <f>(($AO$21-$AQ$19)/($AQ$20-$AQ$19))</f>
        <v>0.30769230769230771</v>
      </c>
      <c r="BE21">
        <f>(($AP$21-$AQ$18)/($AQ$19-$AQ$18))</f>
        <v>0.96296296296296291</v>
      </c>
      <c r="BG21">
        <v>1</v>
      </c>
      <c r="BH21">
        <v>132</v>
      </c>
      <c r="BI21">
        <f>($BH$25-$BH$22)/200</f>
        <v>0.1</v>
      </c>
      <c r="BQ21">
        <f>1-(($AO$21-$AN$20)/($AN$21-$AN$20))</f>
        <v>0.31999999999999995</v>
      </c>
      <c r="BR21">
        <f>(($AP$21-$AN$20)/($AN$21-$AN$20))</f>
        <v>0.32</v>
      </c>
      <c r="BS21">
        <f>(($AQ$19-$AN$20)/($AN$21-$AN$20))</f>
        <v>0.36</v>
      </c>
      <c r="BT21">
        <f>(($AN$20-$AO$20)/($AO$21-$AO$20))</f>
        <v>0.2608695652173913</v>
      </c>
      <c r="BU21">
        <f>1-(($AP$20-$AO$19)/($AO$20-$AO$19))</f>
        <v>0.46153846153846156</v>
      </c>
      <c r="BV21">
        <f>1-(($AQ$19-$AO$20)/($AO$21-$AO$20))</f>
        <v>0.34782608695652173</v>
      </c>
      <c r="BW21">
        <f>1-(($AN$20-$AP$20)/($AP$21-$AP$20))</f>
        <v>0.30769230769230771</v>
      </c>
      <c r="BX21">
        <f>(($AO$21-$AP$21)/($AP$22-$AP$21))</f>
        <v>0.33333333333333331</v>
      </c>
      <c r="BY21">
        <f>(($AQ$19-$AP$21)/($AP$22-$AP$21))</f>
        <v>3.7037037037037035E-2</v>
      </c>
      <c r="BZ21">
        <f>1-(($AN$21-$AQ$19)/($AQ$20-$AQ$19))</f>
        <v>0.38461538461538458</v>
      </c>
      <c r="CA21">
        <f>(($AO$21-$AQ$19)/($AQ$20-$AQ$19))</f>
        <v>0.30769230769230771</v>
      </c>
      <c r="CB21">
        <f>1-(($AP$21-$AQ$18)/($AQ$19-$AQ$18))</f>
        <v>3.703703703703709E-2</v>
      </c>
    </row>
    <row r="22" spans="1:80" x14ac:dyDescent="0.25">
      <c r="A22">
        <v>21</v>
      </c>
      <c r="D22">
        <v>32.921875000000007</v>
      </c>
      <c r="E22" s="3">
        <v>2</v>
      </c>
      <c r="P22">
        <v>1</v>
      </c>
      <c r="Q22" t="str">
        <f t="shared" si="0"/>
        <v>2</v>
      </c>
      <c r="R22">
        <v>4</v>
      </c>
      <c r="X22" t="s">
        <v>286</v>
      </c>
      <c r="Y22" t="s">
        <v>259</v>
      </c>
      <c r="AF22">
        <v>0</v>
      </c>
      <c r="AG22">
        <v>0</v>
      </c>
      <c r="AN22">
        <v>542</v>
      </c>
      <c r="AO22">
        <v>530</v>
      </c>
      <c r="AP22">
        <v>523</v>
      </c>
      <c r="AQ22">
        <v>585</v>
      </c>
      <c r="AT22">
        <f>(($AO$22-$AN$21)/($AN$22-$AN$21))</f>
        <v>0.58620689655172409</v>
      </c>
      <c r="AU22">
        <f>(($AP$22-$AN$21)/($AN$22-$AN$21))</f>
        <v>0.34482758620689657</v>
      </c>
      <c r="AV22">
        <f>(($AQ$20-$AN$21)/($AN$22-$AN$21))</f>
        <v>0.34482758620689657</v>
      </c>
      <c r="AW22">
        <f>(($AN$21-$AO$21)/($AO$22-$AO$21))</f>
        <v>0.32</v>
      </c>
      <c r="AX22">
        <f>(($AP$21-$AO$20)/($AO$21-$AO$20))</f>
        <v>0.60869565217391308</v>
      </c>
      <c r="AY22">
        <f>(($AQ$20-$AO$21)/($AO$22-$AO$21))</f>
        <v>0.72</v>
      </c>
      <c r="AZ22">
        <f>(($AN$21-$AP$21)/($AP$22-$AP$21))</f>
        <v>0.62962962962962965</v>
      </c>
      <c r="BA22">
        <f>(($AO$22-$AP$22)/($AP$23-$AP$22))</f>
        <v>0.25</v>
      </c>
      <c r="BB22">
        <f>(($AQ$20-$AP$22)/($AP$23-$AP$22))</f>
        <v>0</v>
      </c>
      <c r="BC22">
        <f>(($AN$22-$AQ$20)/($AQ$21-$AQ$20))</f>
        <v>0.82608695652173914</v>
      </c>
      <c r="BD22">
        <f>(($AO$22-$AQ$20)/($AQ$21-$AQ$20))</f>
        <v>0.30434782608695654</v>
      </c>
      <c r="BE22">
        <f>(($AP$22-$AQ$20)/($AQ$21-$AQ$20))</f>
        <v>0</v>
      </c>
      <c r="BG22">
        <v>4</v>
      </c>
      <c r="BH22">
        <v>139</v>
      </c>
      <c r="BI22">
        <f>($BH$26-$BH$23)/200</f>
        <v>0.12</v>
      </c>
      <c r="BQ22">
        <f>1-(($AO$22-$AN$21)/($AN$22-$AN$21))</f>
        <v>0.41379310344827591</v>
      </c>
      <c r="BR22">
        <f>(($AP$22-$AN$21)/($AN$22-$AN$21))</f>
        <v>0.34482758620689657</v>
      </c>
      <c r="BS22">
        <f>(($AQ$20-$AN$21)/($AN$22-$AN$21))</f>
        <v>0.34482758620689657</v>
      </c>
      <c r="BT22">
        <f>(($AN$21-$AO$21)/($AO$22-$AO$21))</f>
        <v>0.32</v>
      </c>
      <c r="BU22">
        <f>1-(($AP$21-$AO$20)/($AO$21-$AO$20))</f>
        <v>0.39130434782608692</v>
      </c>
      <c r="BV22">
        <f>1-(($AQ$20-$AO$21)/($AO$22-$AO$21))</f>
        <v>0.28000000000000003</v>
      </c>
      <c r="BW22">
        <f>1-(($AN$21-$AP$21)/($AP$22-$AP$21))</f>
        <v>0.37037037037037035</v>
      </c>
      <c r="BX22">
        <f>(($AO$22-$AP$22)/($AP$23-$AP$22))</f>
        <v>0.25</v>
      </c>
      <c r="BY22">
        <f>(($AQ$20-$AP$22)/($AP$23-$AP$22))</f>
        <v>0</v>
      </c>
      <c r="BZ22">
        <f>1-(($AN$22-$AQ$20)/($AQ$21-$AQ$20))</f>
        <v>0.17391304347826086</v>
      </c>
      <c r="CA22">
        <f>(($AO$22-$AQ$20)/($AQ$21-$AQ$20))</f>
        <v>0.30434782608695654</v>
      </c>
      <c r="CB22">
        <f>(($AP$22-$AQ$20)/($AQ$21-$AQ$20))</f>
        <v>0</v>
      </c>
    </row>
    <row r="23" spans="1:80" x14ac:dyDescent="0.25">
      <c r="A23">
        <v>22</v>
      </c>
      <c r="D23">
        <v>32.902344000000006</v>
      </c>
      <c r="E23" s="3">
        <v>2</v>
      </c>
      <c r="P23">
        <v>1</v>
      </c>
      <c r="Q23" t="str">
        <f t="shared" si="0"/>
        <v>2</v>
      </c>
      <c r="R23">
        <v>3</v>
      </c>
      <c r="X23" t="s">
        <v>286</v>
      </c>
      <c r="Y23" t="s">
        <v>267</v>
      </c>
      <c r="AB23" t="s">
        <v>286</v>
      </c>
      <c r="AC23" t="str">
        <f>CONCATENATE($R23,$R24,$R25,$R26)</f>
        <v>3214</v>
      </c>
      <c r="AF23">
        <v>0</v>
      </c>
      <c r="AG23">
        <v>0</v>
      </c>
      <c r="AN23">
        <v>568</v>
      </c>
      <c r="AO23">
        <v>557</v>
      </c>
      <c r="AP23">
        <v>551</v>
      </c>
      <c r="AQ23">
        <v>608</v>
      </c>
      <c r="AT23">
        <f>(($AO$23-$AN$22)/($AN$23-$AN$22))</f>
        <v>0.57692307692307687</v>
      </c>
      <c r="AU23">
        <f>(($AP$23-$AN$22)/($AN$23-$AN$22))</f>
        <v>0.34615384615384615</v>
      </c>
      <c r="AV23">
        <f>(($AQ$21-$AN$22)/($AN$23-$AN$22))</f>
        <v>0.15384615384615385</v>
      </c>
      <c r="AW23">
        <f>(($AN$22-$AO$22)/($AO$23-$AO$22))</f>
        <v>0.44444444444444442</v>
      </c>
      <c r="AX23">
        <f>(($AP$22-$AO$21)/($AO$22-$AO$21))</f>
        <v>0.72</v>
      </c>
      <c r="AY23">
        <f>(($AQ$21-$AO$22)/($AO$23-$AO$22))</f>
        <v>0.59259259259259256</v>
      </c>
      <c r="AZ23">
        <f>(($AN$22-$AP$22)/($AP$23-$AP$22))</f>
        <v>0.6785714285714286</v>
      </c>
      <c r="BB23">
        <f>(($AQ$21-$AP$22)/($AP$23-$AP$22))</f>
        <v>0.8214285714285714</v>
      </c>
      <c r="BG23">
        <v>3</v>
      </c>
      <c r="BH23">
        <v>141</v>
      </c>
      <c r="BI23">
        <f>($BH$27-$BH$24)/200</f>
        <v>0.1</v>
      </c>
      <c r="BQ23">
        <f>1-(($AO$23-$AN$22)/($AN$23-$AN$22))</f>
        <v>0.42307692307692313</v>
      </c>
      <c r="BR23">
        <f>(($AP$23-$AN$22)/($AN$23-$AN$22))</f>
        <v>0.34615384615384615</v>
      </c>
      <c r="BS23">
        <f>(($AQ$21-$AN$22)/($AN$23-$AN$22))</f>
        <v>0.15384615384615385</v>
      </c>
      <c r="BT23">
        <f>(($AN$22-$AO$22)/($AO$23-$AO$22))</f>
        <v>0.44444444444444442</v>
      </c>
      <c r="BU23">
        <f>1-(($AP$22-$AO$21)/($AO$22-$AO$21))</f>
        <v>0.28000000000000003</v>
      </c>
      <c r="BV23">
        <f>1-(($AQ$21-$AO$22)/($AO$23-$AO$22))</f>
        <v>0.40740740740740744</v>
      </c>
      <c r="BW23">
        <f>1-(($AN$22-$AP$22)/($AP$23-$AP$22))</f>
        <v>0.3214285714285714</v>
      </c>
      <c r="BY23">
        <f>1-(($AQ$21-$AP$22)/($AP$23-$AP$22))</f>
        <v>0.1785714285714286</v>
      </c>
    </row>
    <row r="24" spans="1:80" x14ac:dyDescent="0.25">
      <c r="A24">
        <v>23</v>
      </c>
      <c r="P24">
        <v>0</v>
      </c>
      <c r="Q24" t="str">
        <f t="shared" si="0"/>
        <v/>
      </c>
      <c r="R24">
        <v>2</v>
      </c>
      <c r="X24" t="s">
        <v>286</v>
      </c>
      <c r="Y24" t="s">
        <v>265</v>
      </c>
      <c r="AF24">
        <v>0</v>
      </c>
      <c r="AG24">
        <v>0</v>
      </c>
      <c r="AN24">
        <v>595</v>
      </c>
      <c r="AO24">
        <v>577</v>
      </c>
      <c r="AP24">
        <v>580</v>
      </c>
      <c r="AQ24">
        <v>633</v>
      </c>
      <c r="AX24">
        <f>(($AP$23-$AO$22)/($AO$23-$AO$22))</f>
        <v>0.77777777777777779</v>
      </c>
      <c r="BG24">
        <v>2</v>
      </c>
      <c r="BH24">
        <v>148</v>
      </c>
      <c r="BI24">
        <f>($BH$28-$BH$25)/200</f>
        <v>0.11</v>
      </c>
      <c r="BU24">
        <f>1-(($AP$23-$AO$22)/($AO$23-$AO$22))</f>
        <v>0.22222222222222221</v>
      </c>
    </row>
    <row r="25" spans="1:80" x14ac:dyDescent="0.25">
      <c r="A25">
        <v>24</v>
      </c>
      <c r="B25">
        <v>43.83165000000001</v>
      </c>
      <c r="C25" s="4">
        <v>1</v>
      </c>
      <c r="H25">
        <v>33.76964000000001</v>
      </c>
      <c r="I25" s="5">
        <v>4</v>
      </c>
      <c r="P25">
        <v>2</v>
      </c>
      <c r="Q25" t="str">
        <f t="shared" si="0"/>
        <v>14</v>
      </c>
      <c r="R25">
        <v>1</v>
      </c>
      <c r="X25" t="s">
        <v>286</v>
      </c>
      <c r="Y25" t="s">
        <v>266</v>
      </c>
      <c r="AF25">
        <v>0</v>
      </c>
      <c r="AG25">
        <v>0</v>
      </c>
      <c r="AN25">
        <v>622</v>
      </c>
      <c r="AO25">
        <v>600</v>
      </c>
      <c r="AP25">
        <v>609</v>
      </c>
      <c r="AQ25">
        <v>658</v>
      </c>
      <c r="BG25">
        <v>1</v>
      </c>
      <c r="BH25">
        <v>159</v>
      </c>
      <c r="BI25">
        <f>($BH$29-$BH$26)/200</f>
        <v>0.1</v>
      </c>
    </row>
    <row r="26" spans="1:80" x14ac:dyDescent="0.25">
      <c r="A26">
        <v>25</v>
      </c>
      <c r="B26">
        <v>43.828526000000011</v>
      </c>
      <c r="C26" s="4">
        <v>1</v>
      </c>
      <c r="H26">
        <v>33.825472000000005</v>
      </c>
      <c r="I26" s="5">
        <v>4</v>
      </c>
      <c r="P26">
        <v>2</v>
      </c>
      <c r="Q26" t="str">
        <f t="shared" si="0"/>
        <v>14</v>
      </c>
      <c r="R26">
        <v>4</v>
      </c>
      <c r="X26" t="s">
        <v>287</v>
      </c>
      <c r="Y26" t="s">
        <v>268</v>
      </c>
      <c r="AN26">
        <v>646</v>
      </c>
      <c r="AO26">
        <v>625</v>
      </c>
      <c r="AP26">
        <v>632</v>
      </c>
      <c r="AQ26">
        <v>682</v>
      </c>
      <c r="BG26">
        <v>4</v>
      </c>
      <c r="BH26">
        <v>165</v>
      </c>
      <c r="BI26">
        <f>($BH$30-$BH$27)/200</f>
        <v>0.13</v>
      </c>
    </row>
    <row r="27" spans="1:80" x14ac:dyDescent="0.25">
      <c r="A27">
        <v>26</v>
      </c>
      <c r="B27">
        <v>43.837795000000007</v>
      </c>
      <c r="C27" s="4">
        <v>1</v>
      </c>
      <c r="H27">
        <v>33.796618000000009</v>
      </c>
      <c r="I27" s="5">
        <v>4</v>
      </c>
      <c r="P27">
        <v>2</v>
      </c>
      <c r="Q27" t="str">
        <f t="shared" si="0"/>
        <v>14</v>
      </c>
      <c r="R27">
        <v>3</v>
      </c>
      <c r="X27" t="s">
        <v>289</v>
      </c>
      <c r="Y27" t="s">
        <v>269</v>
      </c>
      <c r="AN27">
        <v>671</v>
      </c>
      <c r="AO27">
        <v>650</v>
      </c>
      <c r="AP27">
        <v>657</v>
      </c>
      <c r="AQ27">
        <v>707</v>
      </c>
      <c r="AT27">
        <f>(($AO$25-$AN$24)/($AN$25-$AN$24))</f>
        <v>0.18518518518518517</v>
      </c>
      <c r="AU27">
        <f>(($AP$25-$AN$24)/($AN$25-$AN$24))</f>
        <v>0.51851851851851849</v>
      </c>
      <c r="AV27">
        <f>(($AQ$23-$AN$24)/($AN$25-$AN$24))</f>
        <v>0.48148148148148145</v>
      </c>
      <c r="AW27">
        <f>(($AN$24-$AO$24)/($AO$25-$AO$24))</f>
        <v>0.78260869565217395</v>
      </c>
      <c r="AX27">
        <f>(($AP$24-$AO$24)/($AO$25-$AO$24))</f>
        <v>0.13043478260869565</v>
      </c>
      <c r="AY27">
        <f>(($AQ$22-$AO$24)/($AO$25-$AO$24))</f>
        <v>0.34782608695652173</v>
      </c>
      <c r="AZ27">
        <f>(($AN$24-$AP$24)/($AP$25-$AP$24))</f>
        <v>0.51724137931034486</v>
      </c>
      <c r="BA27">
        <f>(($AO$25-$AP$24)/($AP$25-$AP$24))</f>
        <v>0.68965517241379315</v>
      </c>
      <c r="BB27">
        <f>(($AQ$22-$AP$24)/($AP$25-$AP$24))</f>
        <v>0.17241379310344829</v>
      </c>
      <c r="BC27">
        <f>(($AN$24-$AQ$22)/($AQ$23-$AQ$22))</f>
        <v>0.43478260869565216</v>
      </c>
      <c r="BD27">
        <f>(($AO$25-$AQ$22)/($AQ$23-$AQ$22))</f>
        <v>0.65217391304347827</v>
      </c>
      <c r="BE27">
        <f>(($AP$25-$AQ$23)/($AQ$24-$AQ$23))</f>
        <v>0.04</v>
      </c>
      <c r="BG27">
        <v>3</v>
      </c>
      <c r="BH27">
        <v>168</v>
      </c>
      <c r="BI27">
        <f>($BH$31-$BH$28)/200</f>
        <v>6.5000000000000002E-2</v>
      </c>
      <c r="BQ27">
        <f>(($AO$25-$AN$24)/($AN$25-$AN$24))</f>
        <v>0.18518518518518517</v>
      </c>
      <c r="BR27">
        <f>1-(($AP$25-$AN$24)/($AN$25-$AN$24))</f>
        <v>0.48148148148148151</v>
      </c>
      <c r="BS27">
        <f>(($AQ$23-$AN$24)/($AN$25-$AN$24))</f>
        <v>0.48148148148148145</v>
      </c>
      <c r="BT27">
        <f>1-(($AN$24-$AO$24)/($AO$25-$AO$24))</f>
        <v>0.21739130434782605</v>
      </c>
      <c r="BU27">
        <f>(($AP$24-$AO$24)/($AO$25-$AO$24))</f>
        <v>0.13043478260869565</v>
      </c>
      <c r="BV27">
        <f>(($AQ$22-$AO$24)/($AO$25-$AO$24))</f>
        <v>0.34782608695652173</v>
      </c>
      <c r="BW27">
        <f>1-(($AN$24-$AP$24)/($AP$25-$AP$24))</f>
        <v>0.48275862068965514</v>
      </c>
      <c r="BX27">
        <f>1-(($AO$25-$AP$24)/($AP$25-$AP$24))</f>
        <v>0.31034482758620685</v>
      </c>
      <c r="BY27">
        <f>(($AQ$22-$AP$24)/($AP$25-$AP$24))</f>
        <v>0.17241379310344829</v>
      </c>
      <c r="BZ27">
        <f>(($AN$24-$AQ$22)/($AQ$23-$AQ$22))</f>
        <v>0.43478260869565216</v>
      </c>
      <c r="CA27">
        <f>1-(($AO$25-$AQ$22)/($AQ$23-$AQ$22))</f>
        <v>0.34782608695652173</v>
      </c>
      <c r="CB27">
        <f>(($AP$25-$AQ$23)/($AQ$24-$AQ$23))</f>
        <v>0.04</v>
      </c>
    </row>
    <row r="28" spans="1:80" x14ac:dyDescent="0.25">
      <c r="A28">
        <v>27</v>
      </c>
      <c r="B28">
        <v>43.835346000000008</v>
      </c>
      <c r="C28" s="4">
        <v>1</v>
      </c>
      <c r="H28">
        <v>33.795004000000006</v>
      </c>
      <c r="I28" s="5">
        <v>4</v>
      </c>
      <c r="P28">
        <v>2</v>
      </c>
      <c r="Q28" t="str">
        <f t="shared" si="0"/>
        <v>14</v>
      </c>
      <c r="R28">
        <v>2</v>
      </c>
      <c r="X28" t="s">
        <v>289</v>
      </c>
      <c r="Y28" t="s">
        <v>270</v>
      </c>
      <c r="AB28" t="s">
        <v>289</v>
      </c>
      <c r="AC28" t="str">
        <f>CONCATENATE($R28,$R29,$R30,$R31)</f>
        <v>2134</v>
      </c>
      <c r="AN28">
        <v>695</v>
      </c>
      <c r="AO28">
        <v>676</v>
      </c>
      <c r="AP28">
        <v>682</v>
      </c>
      <c r="AQ28">
        <v>733</v>
      </c>
      <c r="AT28">
        <f>(($AO$26-$AN$25)/($AN$26-$AN$25))</f>
        <v>0.125</v>
      </c>
      <c r="AU28">
        <f>(($AP$26-$AN$25)/($AN$26-$AN$25))</f>
        <v>0.41666666666666669</v>
      </c>
      <c r="AV28">
        <f>(($AQ$24-$AN$25)/($AN$26-$AN$25))</f>
        <v>0.45833333333333331</v>
      </c>
      <c r="AW28">
        <f>(($AN$25-$AO$25)/($AO$26-$AO$25))</f>
        <v>0.88</v>
      </c>
      <c r="AX28">
        <f>(($AP$25-$AO$25)/($AO$26-$AO$25))</f>
        <v>0.36</v>
      </c>
      <c r="AY28">
        <f>(($AQ$23-$AO$25)/($AO$26-$AO$25))</f>
        <v>0.32</v>
      </c>
      <c r="AZ28">
        <f>(($AN$25-$AP$25)/($AP$26-$AP$25))</f>
        <v>0.56521739130434778</v>
      </c>
      <c r="BA28">
        <f>(($AO$26-$AP$25)/($AP$26-$AP$25))</f>
        <v>0.69565217391304346</v>
      </c>
      <c r="BB28">
        <f>(($AQ$23-$AP$24)/($AP$25-$AP$24))</f>
        <v>0.96551724137931039</v>
      </c>
      <c r="BC28">
        <f>(($AN$25-$AQ$23)/($AQ$24-$AQ$23))</f>
        <v>0.56000000000000005</v>
      </c>
      <c r="BD28">
        <f>(($AO$26-$AQ$23)/($AQ$24-$AQ$23))</f>
        <v>0.68</v>
      </c>
      <c r="BE28">
        <f>(($AP$26-$AQ$23)/($AQ$24-$AQ$23))</f>
        <v>0.96</v>
      </c>
      <c r="BG28">
        <v>2</v>
      </c>
      <c r="BH28">
        <v>181</v>
      </c>
      <c r="BI28">
        <f>($BH$32-$BH$29)/200</f>
        <v>0.105</v>
      </c>
      <c r="BQ28">
        <f>(($AO$26-$AN$25)/($AN$26-$AN$25))</f>
        <v>0.125</v>
      </c>
      <c r="BR28">
        <f>(($AP$26-$AN$25)/($AN$26-$AN$25))</f>
        <v>0.41666666666666669</v>
      </c>
      <c r="BS28">
        <f>(($AQ$24-$AN$25)/($AN$26-$AN$25))</f>
        <v>0.45833333333333331</v>
      </c>
      <c r="BT28">
        <f>1-(($AN$25-$AO$25)/($AO$26-$AO$25))</f>
        <v>0.12</v>
      </c>
      <c r="BU28">
        <f>(($AP$25-$AO$25)/($AO$26-$AO$25))</f>
        <v>0.36</v>
      </c>
      <c r="BV28">
        <f>(($AQ$23-$AO$25)/($AO$26-$AO$25))</f>
        <v>0.32</v>
      </c>
      <c r="BW28">
        <f>1-(($AN$25-$AP$25)/($AP$26-$AP$25))</f>
        <v>0.43478260869565222</v>
      </c>
      <c r="BX28">
        <f>1-(($AO$26-$AP$25)/($AP$26-$AP$25))</f>
        <v>0.30434782608695654</v>
      </c>
      <c r="BY28">
        <f>1-(($AQ$23-$AP$24)/($AP$25-$AP$24))</f>
        <v>3.4482758620689613E-2</v>
      </c>
      <c r="BZ28">
        <f>1-(($AN$25-$AQ$23)/($AQ$24-$AQ$23))</f>
        <v>0.43999999999999995</v>
      </c>
      <c r="CA28">
        <f>1-(($AO$26-$AQ$23)/($AQ$24-$AQ$23))</f>
        <v>0.31999999999999995</v>
      </c>
      <c r="CB28">
        <f>1-(($AP$26-$AQ$23)/($AQ$24-$AQ$23))</f>
        <v>4.0000000000000036E-2</v>
      </c>
    </row>
    <row r="29" spans="1:80" x14ac:dyDescent="0.25">
      <c r="A29">
        <v>28</v>
      </c>
      <c r="B29">
        <v>43.82940700000001</v>
      </c>
      <c r="C29" s="4">
        <v>1</v>
      </c>
      <c r="H29">
        <v>33.846150000000009</v>
      </c>
      <c r="I29" s="5">
        <v>4</v>
      </c>
      <c r="P29">
        <v>2</v>
      </c>
      <c r="Q29" t="str">
        <f t="shared" si="0"/>
        <v>14</v>
      </c>
      <c r="R29">
        <v>1</v>
      </c>
      <c r="X29" t="s">
        <v>289</v>
      </c>
      <c r="Y29" t="s">
        <v>271</v>
      </c>
      <c r="AN29">
        <v>721</v>
      </c>
      <c r="AO29">
        <v>698</v>
      </c>
      <c r="AP29">
        <v>706</v>
      </c>
      <c r="AQ29">
        <v>758</v>
      </c>
      <c r="AT29">
        <f>(($AO$27-$AN$26)/($AN$27-$AN$26))</f>
        <v>0.16</v>
      </c>
      <c r="AU29">
        <f>(($AP$27-$AN$26)/($AN$27-$AN$26))</f>
        <v>0.44</v>
      </c>
      <c r="AV29">
        <f>(($AQ$25-$AN$26)/($AN$27-$AN$26))</f>
        <v>0.48</v>
      </c>
      <c r="AW29">
        <f>(($AN$26-$AO$26)/($AO$27-$AO$26))</f>
        <v>0.84</v>
      </c>
      <c r="AX29">
        <f>(($AP$26-$AO$26)/($AO$27-$AO$26))</f>
        <v>0.28000000000000003</v>
      </c>
      <c r="AY29">
        <f>(($AQ$24-$AO$26)/($AO$27-$AO$26))</f>
        <v>0.32</v>
      </c>
      <c r="AZ29">
        <f>(($AN$26-$AP$26)/($AP$27-$AP$26))</f>
        <v>0.56000000000000005</v>
      </c>
      <c r="BA29">
        <f>(($AO$27-$AP$26)/($AP$27-$AP$26))</f>
        <v>0.72</v>
      </c>
      <c r="BB29">
        <f>(($AQ$24-$AP$26)/($AP$27-$AP$26))</f>
        <v>0.04</v>
      </c>
      <c r="BC29">
        <f>(($AN$26-$AQ$24)/($AQ$25-$AQ$24))</f>
        <v>0.52</v>
      </c>
      <c r="BD29">
        <f>(($AO$27-$AQ$24)/($AQ$25-$AQ$24))</f>
        <v>0.68</v>
      </c>
      <c r="BE29">
        <f>(($AP$27-$AQ$24)/($AQ$25-$AQ$24))</f>
        <v>0.96</v>
      </c>
      <c r="BG29">
        <v>1</v>
      </c>
      <c r="BH29">
        <v>185</v>
      </c>
      <c r="BI29">
        <f>($BH$33-$BH$30)/200</f>
        <v>0.09</v>
      </c>
      <c r="BQ29">
        <f>(($AO$27-$AN$26)/($AN$27-$AN$26))</f>
        <v>0.16</v>
      </c>
      <c r="BR29">
        <f>(($AP$27-$AN$26)/($AN$27-$AN$26))</f>
        <v>0.44</v>
      </c>
      <c r="BS29">
        <f>(($AQ$25-$AN$26)/($AN$27-$AN$26))</f>
        <v>0.48</v>
      </c>
      <c r="BT29">
        <f>1-(($AN$26-$AO$26)/($AO$27-$AO$26))</f>
        <v>0.16000000000000003</v>
      </c>
      <c r="BU29">
        <f>(($AP$26-$AO$26)/($AO$27-$AO$26))</f>
        <v>0.28000000000000003</v>
      </c>
      <c r="BV29">
        <f>(($AQ$24-$AO$26)/($AO$27-$AO$26))</f>
        <v>0.32</v>
      </c>
      <c r="BW29">
        <f>1-(($AN$26-$AP$26)/($AP$27-$AP$26))</f>
        <v>0.43999999999999995</v>
      </c>
      <c r="BX29">
        <f>1-(($AO$27-$AP$26)/($AP$27-$AP$26))</f>
        <v>0.28000000000000003</v>
      </c>
      <c r="BY29">
        <f>(($AQ$24-$AP$26)/($AP$27-$AP$26))</f>
        <v>0.04</v>
      </c>
      <c r="BZ29">
        <f>1-(($AN$26-$AQ$24)/($AQ$25-$AQ$24))</f>
        <v>0.48</v>
      </c>
      <c r="CA29">
        <f>1-(($AO$27-$AQ$24)/($AQ$25-$AQ$24))</f>
        <v>0.31999999999999995</v>
      </c>
      <c r="CB29">
        <f>1-(($AP$27-$AQ$24)/($AQ$25-$AQ$24))</f>
        <v>4.0000000000000036E-2</v>
      </c>
    </row>
    <row r="30" spans="1:80" x14ac:dyDescent="0.25">
      <c r="A30">
        <v>29</v>
      </c>
      <c r="B30">
        <v>43.861801000000007</v>
      </c>
      <c r="C30" s="4">
        <v>1</v>
      </c>
      <c r="H30">
        <v>33.847761000000006</v>
      </c>
      <c r="I30" s="5">
        <v>4</v>
      </c>
      <c r="P30">
        <v>2</v>
      </c>
      <c r="Q30" t="str">
        <f t="shared" si="0"/>
        <v>14</v>
      </c>
      <c r="R30">
        <v>3</v>
      </c>
      <c r="X30" t="s">
        <v>287</v>
      </c>
      <c r="Y30" t="s">
        <v>272</v>
      </c>
      <c r="AN30">
        <v>743</v>
      </c>
      <c r="AO30">
        <v>724</v>
      </c>
      <c r="AP30">
        <v>732</v>
      </c>
      <c r="AQ30">
        <v>782</v>
      </c>
      <c r="AT30">
        <f>(($AO$28-$AN$27)/($AN$28-$AN$27))</f>
        <v>0.20833333333333334</v>
      </c>
      <c r="AU30">
        <f>(($AP$28-$AN$27)/($AN$28-$AN$27))</f>
        <v>0.45833333333333331</v>
      </c>
      <c r="AV30">
        <f>(($AQ$26-$AN$27)/($AN$28-$AN$27))</f>
        <v>0.45833333333333331</v>
      </c>
      <c r="AW30">
        <f>(($AN$27-$AO$27)/($AO$28-$AO$27))</f>
        <v>0.80769230769230771</v>
      </c>
      <c r="AX30">
        <f>(($AP$27-$AO$27)/($AO$28-$AO$27))</f>
        <v>0.26923076923076922</v>
      </c>
      <c r="AY30">
        <f>(($AQ$25-$AO$27)/($AO$28-$AO$27))</f>
        <v>0.30769230769230771</v>
      </c>
      <c r="AZ30">
        <f>(($AN$27-$AP$27)/($AP$28-$AP$27))</f>
        <v>0.56000000000000005</v>
      </c>
      <c r="BA30">
        <f>(($AO$28-$AP$27)/($AP$28-$AP$27))</f>
        <v>0.76</v>
      </c>
      <c r="BB30">
        <f>(($AQ$25-$AP$27)/($AP$28-$AP$27))</f>
        <v>0.04</v>
      </c>
      <c r="BC30">
        <f>(($AN$27-$AQ$25)/($AQ$26-$AQ$25))</f>
        <v>0.54166666666666663</v>
      </c>
      <c r="BD30">
        <f>(($AO$28-$AQ$25)/($AQ$26-$AQ$25))</f>
        <v>0.75</v>
      </c>
      <c r="BE30">
        <f>(($AP$28-$AQ$26)/($AQ$27-$AQ$26))</f>
        <v>0</v>
      </c>
      <c r="BG30">
        <v>3</v>
      </c>
      <c r="BH30">
        <v>194</v>
      </c>
      <c r="BI30">
        <f>($BH$34-$BH$31)/200</f>
        <v>0.125</v>
      </c>
      <c r="BQ30">
        <f>(($AO$28-$AN$27)/($AN$28-$AN$27))</f>
        <v>0.20833333333333334</v>
      </c>
      <c r="BR30">
        <f>(($AP$28-$AN$27)/($AN$28-$AN$27))</f>
        <v>0.45833333333333331</v>
      </c>
      <c r="BS30">
        <f>(($AQ$26-$AN$27)/($AN$28-$AN$27))</f>
        <v>0.45833333333333331</v>
      </c>
      <c r="BT30">
        <f>1-(($AN$27-$AO$27)/($AO$28-$AO$27))</f>
        <v>0.19230769230769229</v>
      </c>
      <c r="BU30">
        <f>(($AP$27-$AO$27)/($AO$28-$AO$27))</f>
        <v>0.26923076923076922</v>
      </c>
      <c r="BV30">
        <f>(($AQ$25-$AO$27)/($AO$28-$AO$27))</f>
        <v>0.30769230769230771</v>
      </c>
      <c r="BW30">
        <f>1-(($AN$27-$AP$27)/($AP$28-$AP$27))</f>
        <v>0.43999999999999995</v>
      </c>
      <c r="BX30">
        <f>1-(($AO$28-$AP$27)/($AP$28-$AP$27))</f>
        <v>0.24</v>
      </c>
      <c r="BY30">
        <f>(($AQ$25-$AP$27)/($AP$28-$AP$27))</f>
        <v>0.04</v>
      </c>
      <c r="BZ30">
        <f>1-(($AN$27-$AQ$25)/($AQ$26-$AQ$25))</f>
        <v>0.45833333333333337</v>
      </c>
      <c r="CA30">
        <f>1-(($AO$28-$AQ$25)/($AQ$26-$AQ$25))</f>
        <v>0.25</v>
      </c>
      <c r="CB30">
        <f>(($AP$28-$AQ$26)/($AQ$27-$AQ$26))</f>
        <v>0</v>
      </c>
    </row>
    <row r="31" spans="1:80" x14ac:dyDescent="0.25">
      <c r="A31">
        <v>30</v>
      </c>
      <c r="B31">
        <v>43.865761000000006</v>
      </c>
      <c r="C31" s="4">
        <v>1</v>
      </c>
      <c r="H31">
        <v>33.846928000000005</v>
      </c>
      <c r="I31" s="5">
        <v>4</v>
      </c>
      <c r="P31">
        <v>2</v>
      </c>
      <c r="Q31" t="str">
        <f t="shared" si="0"/>
        <v>14</v>
      </c>
      <c r="R31">
        <v>4</v>
      </c>
      <c r="X31" t="s">
        <v>286</v>
      </c>
      <c r="Y31" t="s">
        <v>267</v>
      </c>
      <c r="AN31">
        <v>767</v>
      </c>
      <c r="AO31">
        <v>748</v>
      </c>
      <c r="AP31">
        <v>756</v>
      </c>
      <c r="AQ31">
        <v>808</v>
      </c>
      <c r="AT31">
        <f>(($AO$29-$AN$28)/($AN$29-$AN$28))</f>
        <v>0.11538461538461539</v>
      </c>
      <c r="AU31">
        <f>(($AP$29-$AN$28)/($AN$29-$AN$28))</f>
        <v>0.42307692307692307</v>
      </c>
      <c r="AV31">
        <f>(($AQ$27-$AN$28)/($AN$29-$AN$28))</f>
        <v>0.46153846153846156</v>
      </c>
      <c r="AW31">
        <f>(($AN$28-$AO$28)/($AO$29-$AO$28))</f>
        <v>0.86363636363636365</v>
      </c>
      <c r="AX31">
        <f>(($AP$28-$AO$28)/($AO$29-$AO$28))</f>
        <v>0.27272727272727271</v>
      </c>
      <c r="AY31">
        <f>(($AQ$26-$AO$28)/($AO$29-$AO$28))</f>
        <v>0.27272727272727271</v>
      </c>
      <c r="AZ31">
        <f>(($AN$28-$AP$28)/($AP$29-$AP$28))</f>
        <v>0.54166666666666663</v>
      </c>
      <c r="BA31">
        <f>(($AO$29-$AP$28)/($AP$29-$AP$28))</f>
        <v>0.66666666666666663</v>
      </c>
      <c r="BB31">
        <f>(($AQ$26-$AP$28)/($AP$29-$AP$28))</f>
        <v>0</v>
      </c>
      <c r="BC31">
        <f>(($AN$28-$AQ$26)/($AQ$27-$AQ$26))</f>
        <v>0.52</v>
      </c>
      <c r="BD31">
        <f>(($AO$29-$AQ$26)/($AQ$27-$AQ$26))</f>
        <v>0.64</v>
      </c>
      <c r="BE31">
        <f>(($AP$29-$AQ$26)/($AQ$27-$AQ$26))</f>
        <v>0.96</v>
      </c>
      <c r="BG31">
        <v>4</v>
      </c>
      <c r="BH31">
        <v>194</v>
      </c>
      <c r="BI31">
        <f>($BH$35-$BH$32)/200</f>
        <v>7.0000000000000007E-2</v>
      </c>
      <c r="BQ31">
        <f>(($AO$29-$AN$28)/($AN$29-$AN$28))</f>
        <v>0.11538461538461539</v>
      </c>
      <c r="BR31">
        <f>(($AP$29-$AN$28)/($AN$29-$AN$28))</f>
        <v>0.42307692307692307</v>
      </c>
      <c r="BS31">
        <f>(($AQ$27-$AN$28)/($AN$29-$AN$28))</f>
        <v>0.46153846153846156</v>
      </c>
      <c r="BT31">
        <f>1-(($AN$28-$AO$28)/($AO$29-$AO$28))</f>
        <v>0.13636363636363635</v>
      </c>
      <c r="BU31">
        <f>(($AP$28-$AO$28)/($AO$29-$AO$28))</f>
        <v>0.27272727272727271</v>
      </c>
      <c r="BV31">
        <f>(($AQ$26-$AO$28)/($AO$29-$AO$28))</f>
        <v>0.27272727272727271</v>
      </c>
      <c r="BW31">
        <f>1-(($AN$28-$AP$28)/($AP$29-$AP$28))</f>
        <v>0.45833333333333337</v>
      </c>
      <c r="BX31">
        <f>1-(($AO$29-$AP$28)/($AP$29-$AP$28))</f>
        <v>0.33333333333333337</v>
      </c>
      <c r="BY31">
        <f>(($AQ$26-$AP$28)/($AP$29-$AP$28))</f>
        <v>0</v>
      </c>
      <c r="BZ31">
        <f>1-(($AN$28-$AQ$26)/($AQ$27-$AQ$26))</f>
        <v>0.48</v>
      </c>
      <c r="CA31">
        <f>1-(($AO$29-$AQ$26)/($AQ$27-$AQ$26))</f>
        <v>0.36</v>
      </c>
      <c r="CB31">
        <f>1-(($AP$29-$AQ$26)/($AQ$27-$AQ$26))</f>
        <v>4.0000000000000036E-2</v>
      </c>
    </row>
    <row r="32" spans="1:80" x14ac:dyDescent="0.25">
      <c r="A32">
        <v>31</v>
      </c>
      <c r="B32">
        <v>43.869301000000007</v>
      </c>
      <c r="C32" s="4">
        <v>1</v>
      </c>
      <c r="H32">
        <v>33.897133000000011</v>
      </c>
      <c r="I32" s="5">
        <v>4</v>
      </c>
      <c r="P32">
        <v>2</v>
      </c>
      <c r="Q32" t="str">
        <f t="shared" si="0"/>
        <v>14</v>
      </c>
      <c r="R32">
        <v>2</v>
      </c>
      <c r="X32" t="s">
        <v>286</v>
      </c>
      <c r="Y32" t="s">
        <v>265</v>
      </c>
      <c r="AB32" t="s">
        <v>286</v>
      </c>
      <c r="AC32" t="str">
        <f>CONCATENATE($R32,$R33,$R34,$R35)</f>
        <v>2143</v>
      </c>
      <c r="AN32">
        <v>790</v>
      </c>
      <c r="AO32">
        <v>773</v>
      </c>
      <c r="AP32">
        <v>781</v>
      </c>
      <c r="AQ32">
        <v>836</v>
      </c>
      <c r="AT32">
        <f>(($AO$30-$AN$29)/($AN$30-$AN$29))</f>
        <v>0.13636363636363635</v>
      </c>
      <c r="AU32">
        <f>(($AP$30-$AN$29)/($AN$30-$AN$29))</f>
        <v>0.5</v>
      </c>
      <c r="AV32">
        <f>(($AQ$28-$AN$29)/($AN$30-$AN$29))</f>
        <v>0.54545454545454541</v>
      </c>
      <c r="AW32">
        <f>(($AN$29-$AO$29)/($AO$30-$AO$29))</f>
        <v>0.88461538461538458</v>
      </c>
      <c r="AX32">
        <f>(($AP$29-$AO$29)/($AO$30-$AO$29))</f>
        <v>0.30769230769230771</v>
      </c>
      <c r="AY32">
        <f>(($AQ$27-$AO$29)/($AO$30-$AO$29))</f>
        <v>0.34615384615384615</v>
      </c>
      <c r="AZ32">
        <f>(($AN$29-$AP$29)/($AP$30-$AP$29))</f>
        <v>0.57692307692307687</v>
      </c>
      <c r="BA32">
        <f>(($AO$30-$AP$29)/($AP$30-$AP$29))</f>
        <v>0.69230769230769229</v>
      </c>
      <c r="BB32">
        <f>(($AQ$27-$AP$29)/($AP$30-$AP$29))</f>
        <v>3.8461538461538464E-2</v>
      </c>
      <c r="BC32">
        <f>(($AN$29-$AQ$27)/($AQ$28-$AQ$27))</f>
        <v>0.53846153846153844</v>
      </c>
      <c r="BD32">
        <f>(($AO$30-$AQ$27)/($AQ$28-$AQ$27))</f>
        <v>0.65384615384615385</v>
      </c>
      <c r="BE32">
        <f>(($AP$30-$AQ$27)/($AQ$28-$AQ$27))</f>
        <v>0.96153846153846156</v>
      </c>
      <c r="BG32">
        <v>2</v>
      </c>
      <c r="BH32">
        <v>206</v>
      </c>
      <c r="BI32">
        <f>($BH$36-$BH$33)/200</f>
        <v>8.5000000000000006E-2</v>
      </c>
      <c r="BQ32">
        <f>(($AO$30-$AN$29)/($AN$30-$AN$29))</f>
        <v>0.13636363636363635</v>
      </c>
      <c r="BR32">
        <f>(($AP$30-$AN$29)/($AN$30-$AN$29))</f>
        <v>0.5</v>
      </c>
      <c r="BS32">
        <f>1-(($AQ$28-$AN$29)/($AN$30-$AN$29))</f>
        <v>0.45454545454545459</v>
      </c>
      <c r="BT32">
        <f>1-(($AN$29-$AO$29)/($AO$30-$AO$29))</f>
        <v>0.11538461538461542</v>
      </c>
      <c r="BU32">
        <f>(($AP$29-$AO$29)/($AO$30-$AO$29))</f>
        <v>0.30769230769230771</v>
      </c>
      <c r="BV32">
        <f>(($AQ$27-$AO$29)/($AO$30-$AO$29))</f>
        <v>0.34615384615384615</v>
      </c>
      <c r="BW32">
        <f>1-(($AN$29-$AP$29)/($AP$30-$AP$29))</f>
        <v>0.42307692307692313</v>
      </c>
      <c r="BX32">
        <f>1-(($AO$30-$AP$29)/($AP$30-$AP$29))</f>
        <v>0.30769230769230771</v>
      </c>
      <c r="BY32">
        <f>(($AQ$27-$AP$29)/($AP$30-$AP$29))</f>
        <v>3.8461538461538464E-2</v>
      </c>
      <c r="BZ32">
        <f>1-(($AN$29-$AQ$27)/($AQ$28-$AQ$27))</f>
        <v>0.46153846153846156</v>
      </c>
      <c r="CA32">
        <f>1-(($AO$30-$AQ$27)/($AQ$28-$AQ$27))</f>
        <v>0.34615384615384615</v>
      </c>
      <c r="CB32">
        <f>1-(($AP$30-$AQ$27)/($AQ$28-$AQ$27))</f>
        <v>3.8461538461538436E-2</v>
      </c>
    </row>
    <row r="33" spans="1:80" x14ac:dyDescent="0.25">
      <c r="A33">
        <v>32</v>
      </c>
      <c r="B33">
        <v>43.888054000000011</v>
      </c>
      <c r="C33" s="4">
        <v>1</v>
      </c>
      <c r="H33">
        <v>33.858648000000009</v>
      </c>
      <c r="I33" s="5">
        <v>4</v>
      </c>
      <c r="P33">
        <v>2</v>
      </c>
      <c r="Q33" t="str">
        <f t="shared" si="0"/>
        <v>14</v>
      </c>
      <c r="R33">
        <v>1</v>
      </c>
      <c r="X33" t="s">
        <v>286</v>
      </c>
      <c r="Y33" t="s">
        <v>266</v>
      </c>
      <c r="AN33">
        <v>814</v>
      </c>
      <c r="AO33">
        <v>796</v>
      </c>
      <c r="AP33">
        <v>806</v>
      </c>
      <c r="AQ33">
        <v>868</v>
      </c>
      <c r="AT33">
        <f>(($AO$31-$AN$30)/($AN$31-$AN$30))</f>
        <v>0.20833333333333334</v>
      </c>
      <c r="AU33">
        <f>(($AP$31-$AN$30)/($AN$31-$AN$30))</f>
        <v>0.54166666666666663</v>
      </c>
      <c r="AV33">
        <f>(($AQ$29-$AN$30)/($AN$31-$AN$30))</f>
        <v>0.625</v>
      </c>
      <c r="AW33">
        <f>(($AN$30-$AO$30)/($AO$31-$AO$30))</f>
        <v>0.79166666666666663</v>
      </c>
      <c r="AX33">
        <f>(($AP$30-$AO$30)/($AO$31-$AO$30))</f>
        <v>0.33333333333333331</v>
      </c>
      <c r="AY33">
        <f>(($AQ$28-$AO$30)/($AO$31-$AO$30))</f>
        <v>0.375</v>
      </c>
      <c r="AZ33">
        <f>(($AN$30-$AP$30)/($AP$31-$AP$30))</f>
        <v>0.45833333333333331</v>
      </c>
      <c r="BA33">
        <f>(($AO$31-$AP$30)/($AP$31-$AP$30))</f>
        <v>0.66666666666666663</v>
      </c>
      <c r="BB33">
        <f>(($AQ$28-$AP$30)/($AP$31-$AP$30))</f>
        <v>4.1666666666666664E-2</v>
      </c>
      <c r="BC33">
        <f>(($AN$30-$AQ$28)/($AQ$29-$AQ$28))</f>
        <v>0.4</v>
      </c>
      <c r="BD33">
        <f>(($AO$31-$AQ$28)/($AQ$29-$AQ$28))</f>
        <v>0.6</v>
      </c>
      <c r="BE33">
        <f>(($AP$31-$AQ$28)/($AQ$29-$AQ$28))</f>
        <v>0.92</v>
      </c>
      <c r="BG33">
        <v>1</v>
      </c>
      <c r="BH33">
        <v>212</v>
      </c>
      <c r="BI33">
        <f>($BH$37-$BH$34)/200</f>
        <v>0.09</v>
      </c>
      <c r="BQ33">
        <f>(($AO$31-$AN$30)/($AN$31-$AN$30))</f>
        <v>0.20833333333333334</v>
      </c>
      <c r="BR33">
        <f>1-(($AP$31-$AN$30)/($AN$31-$AN$30))</f>
        <v>0.45833333333333337</v>
      </c>
      <c r="BS33">
        <f>1-(($AQ$29-$AN$30)/($AN$31-$AN$30))</f>
        <v>0.375</v>
      </c>
      <c r="BT33">
        <f>1-(($AN$30-$AO$30)/($AO$31-$AO$30))</f>
        <v>0.20833333333333337</v>
      </c>
      <c r="BU33">
        <f>(($AP$30-$AO$30)/($AO$31-$AO$30))</f>
        <v>0.33333333333333331</v>
      </c>
      <c r="BV33">
        <f>(($AQ$28-$AO$30)/($AO$31-$AO$30))</f>
        <v>0.375</v>
      </c>
      <c r="BW33">
        <f>(($AN$30-$AP$30)/($AP$31-$AP$30))</f>
        <v>0.45833333333333331</v>
      </c>
      <c r="BX33">
        <f>1-(($AO$31-$AP$30)/($AP$31-$AP$30))</f>
        <v>0.33333333333333337</v>
      </c>
      <c r="BY33">
        <f>(($AQ$28-$AP$30)/($AP$31-$AP$30))</f>
        <v>4.1666666666666664E-2</v>
      </c>
      <c r="BZ33">
        <f>(($AN$30-$AQ$28)/($AQ$29-$AQ$28))</f>
        <v>0.4</v>
      </c>
      <c r="CA33">
        <f>1-(($AO$31-$AQ$28)/($AQ$29-$AQ$28))</f>
        <v>0.4</v>
      </c>
      <c r="CB33">
        <f>1-(($AP$31-$AQ$28)/($AQ$29-$AQ$28))</f>
        <v>7.999999999999996E-2</v>
      </c>
    </row>
    <row r="34" spans="1:80" x14ac:dyDescent="0.25">
      <c r="A34">
        <v>33</v>
      </c>
      <c r="B34">
        <v>43.866749000000006</v>
      </c>
      <c r="C34" s="4">
        <v>1</v>
      </c>
      <c r="H34">
        <v>33.788809000000008</v>
      </c>
      <c r="I34" s="5">
        <v>4</v>
      </c>
      <c r="P34">
        <v>2</v>
      </c>
      <c r="Q34" t="str">
        <f t="shared" si="0"/>
        <v>14</v>
      </c>
      <c r="R34">
        <v>4</v>
      </c>
      <c r="X34" t="s">
        <v>286</v>
      </c>
      <c r="Y34" t="s">
        <v>259</v>
      </c>
      <c r="AN34">
        <v>835</v>
      </c>
      <c r="AO34">
        <v>825</v>
      </c>
      <c r="AP34">
        <v>850</v>
      </c>
      <c r="AQ34">
        <v>896</v>
      </c>
      <c r="AT34">
        <f>(($AO$32-$AN$31)/($AN$32-$AN$31))</f>
        <v>0.2608695652173913</v>
      </c>
      <c r="AU34">
        <f>(($AP$32-$AN$31)/($AN$32-$AN$31))</f>
        <v>0.60869565217391308</v>
      </c>
      <c r="AV34">
        <f>(($AQ$30-$AN$31)/($AN$32-$AN$31))</f>
        <v>0.65217391304347827</v>
      </c>
      <c r="AW34">
        <f>(($AN$31-$AO$31)/($AO$32-$AO$31))</f>
        <v>0.76</v>
      </c>
      <c r="AX34">
        <f>(($AP$31-$AO$31)/($AO$32-$AO$31))</f>
        <v>0.32</v>
      </c>
      <c r="AY34">
        <f>(($AQ$29-$AO$31)/($AO$32-$AO$31))</f>
        <v>0.4</v>
      </c>
      <c r="AZ34">
        <f>(($AN$31-$AP$31)/($AP$32-$AP$31))</f>
        <v>0.44</v>
      </c>
      <c r="BA34">
        <f>(($AO$32-$AP$31)/($AP$32-$AP$31))</f>
        <v>0.68</v>
      </c>
      <c r="BB34">
        <f>(($AQ$29-$AP$31)/($AP$32-$AP$31))</f>
        <v>0.08</v>
      </c>
      <c r="BC34">
        <f>(($AN$31-$AQ$29)/($AQ$30-$AQ$29))</f>
        <v>0.375</v>
      </c>
      <c r="BD34">
        <f>(($AO$32-$AQ$29)/($AQ$30-$AQ$29))</f>
        <v>0.625</v>
      </c>
      <c r="BE34">
        <f>(($AP$32-$AQ$29)/($AQ$30-$AQ$29))</f>
        <v>0.95833333333333337</v>
      </c>
      <c r="BG34">
        <v>4</v>
      </c>
      <c r="BH34">
        <v>219</v>
      </c>
      <c r="BI34">
        <f>($BH$38-$BH$35)/200</f>
        <v>0.115</v>
      </c>
      <c r="BQ34">
        <f>(($AO$32-$AN$31)/($AN$32-$AN$31))</f>
        <v>0.2608695652173913</v>
      </c>
      <c r="BR34">
        <f>1-(($AP$32-$AN$31)/($AN$32-$AN$31))</f>
        <v>0.39130434782608692</v>
      </c>
      <c r="BS34">
        <f>1-(($AQ$30-$AN$31)/($AN$32-$AN$31))</f>
        <v>0.34782608695652173</v>
      </c>
      <c r="BT34">
        <f>1-(($AN$31-$AO$31)/($AO$32-$AO$31))</f>
        <v>0.24</v>
      </c>
      <c r="BU34">
        <f>(($AP$31-$AO$31)/($AO$32-$AO$31))</f>
        <v>0.32</v>
      </c>
      <c r="BV34">
        <f>(($AQ$29-$AO$31)/($AO$32-$AO$31))</f>
        <v>0.4</v>
      </c>
      <c r="BW34">
        <f>(($AN$31-$AP$31)/($AP$32-$AP$31))</f>
        <v>0.44</v>
      </c>
      <c r="BX34">
        <f>1-(($AO$32-$AP$31)/($AP$32-$AP$31))</f>
        <v>0.31999999999999995</v>
      </c>
      <c r="BY34">
        <f>(($AQ$29-$AP$31)/($AP$32-$AP$31))</f>
        <v>0.08</v>
      </c>
      <c r="BZ34">
        <f>(($AN$31-$AQ$29)/($AQ$30-$AQ$29))</f>
        <v>0.375</v>
      </c>
      <c r="CA34">
        <f>1-(($AO$32-$AQ$29)/($AQ$30-$AQ$29))</f>
        <v>0.375</v>
      </c>
      <c r="CB34">
        <f>1-(($AP$32-$AQ$29)/($AQ$30-$AQ$29))</f>
        <v>4.166666666666663E-2</v>
      </c>
    </row>
    <row r="35" spans="1:80" x14ac:dyDescent="0.25">
      <c r="A35">
        <v>34</v>
      </c>
      <c r="B35">
        <v>43.871853000000009</v>
      </c>
      <c r="C35" s="4">
        <v>1</v>
      </c>
      <c r="H35">
        <v>33.772871000000009</v>
      </c>
      <c r="I35" s="5">
        <v>4</v>
      </c>
      <c r="P35">
        <v>2</v>
      </c>
      <c r="Q35" t="str">
        <f t="shared" si="0"/>
        <v>14</v>
      </c>
      <c r="R35">
        <v>3</v>
      </c>
      <c r="X35" t="s">
        <v>286</v>
      </c>
      <c r="Y35" t="s">
        <v>267</v>
      </c>
      <c r="AN35">
        <v>864</v>
      </c>
      <c r="AO35">
        <v>851</v>
      </c>
      <c r="AP35">
        <v>878</v>
      </c>
      <c r="AQ35">
        <v>923</v>
      </c>
      <c r="AT35">
        <f>(($AO$33-$AN$32)/($AN$33-$AN$32))</f>
        <v>0.25</v>
      </c>
      <c r="AU35">
        <f>(($AP$33-$AN$32)/($AN$33-$AN$32))</f>
        <v>0.66666666666666663</v>
      </c>
      <c r="AV35">
        <f>(($AQ$31-$AN$32)/($AN$33-$AN$32))</f>
        <v>0.75</v>
      </c>
      <c r="AW35">
        <f>(($AN$32-$AO$32)/($AO$33-$AO$32))</f>
        <v>0.73913043478260865</v>
      </c>
      <c r="AX35">
        <f>(($AP$32-$AO$32)/($AO$33-$AO$32))</f>
        <v>0.34782608695652173</v>
      </c>
      <c r="AY35">
        <f>(($AQ$30-$AO$32)/($AO$33-$AO$32))</f>
        <v>0.39130434782608697</v>
      </c>
      <c r="AZ35">
        <f>(($AN$32-$AP$32)/($AP$33-$AP$32))</f>
        <v>0.36</v>
      </c>
      <c r="BA35">
        <f>(($AO$33-$AP$32)/($AP$33-$AP$32))</f>
        <v>0.6</v>
      </c>
      <c r="BB35">
        <f>(($AQ$30-$AP$32)/($AP$33-$AP$32))</f>
        <v>0.04</v>
      </c>
      <c r="BC35">
        <f>(($AN$32-$AQ$30)/($AQ$31-$AQ$30))</f>
        <v>0.30769230769230771</v>
      </c>
      <c r="BD35">
        <f>(($AO$33-$AQ$30)/($AQ$31-$AQ$30))</f>
        <v>0.53846153846153844</v>
      </c>
      <c r="BE35">
        <f>(($AP$33-$AQ$30)/($AQ$31-$AQ$30))</f>
        <v>0.92307692307692313</v>
      </c>
      <c r="BG35">
        <v>3</v>
      </c>
      <c r="BH35">
        <v>220</v>
      </c>
      <c r="BI35">
        <f>($BH$39-$BH$36)/200</f>
        <v>0.08</v>
      </c>
      <c r="BQ35">
        <f>(($AO$33-$AN$32)/($AN$33-$AN$32))</f>
        <v>0.25</v>
      </c>
      <c r="BR35">
        <f>1-(($AP$33-$AN$32)/($AN$33-$AN$32))</f>
        <v>0.33333333333333337</v>
      </c>
      <c r="BS35">
        <f>1-(($AQ$31-$AN$32)/($AN$33-$AN$32))</f>
        <v>0.25</v>
      </c>
      <c r="BT35">
        <f>1-(($AN$32-$AO$32)/($AO$33-$AO$32))</f>
        <v>0.26086956521739135</v>
      </c>
      <c r="BU35">
        <f>(($AP$32-$AO$32)/($AO$33-$AO$32))</f>
        <v>0.34782608695652173</v>
      </c>
      <c r="BV35">
        <f>(($AQ$30-$AO$32)/($AO$33-$AO$32))</f>
        <v>0.39130434782608697</v>
      </c>
      <c r="BW35">
        <f>(($AN$32-$AP$32)/($AP$33-$AP$32))</f>
        <v>0.36</v>
      </c>
      <c r="BX35">
        <f>1-(($AO$33-$AP$32)/($AP$33-$AP$32))</f>
        <v>0.4</v>
      </c>
      <c r="BY35">
        <f>(($AQ$30-$AP$32)/($AP$33-$AP$32))</f>
        <v>0.04</v>
      </c>
      <c r="BZ35">
        <f>(($AN$32-$AQ$30)/($AQ$31-$AQ$30))</f>
        <v>0.30769230769230771</v>
      </c>
      <c r="CA35">
        <f>1-(($AO$33-$AQ$30)/($AQ$31-$AQ$30))</f>
        <v>0.46153846153846156</v>
      </c>
      <c r="CB35">
        <f>1-(($AP$33-$AQ$30)/($AQ$31-$AQ$30))</f>
        <v>7.6923076923076872E-2</v>
      </c>
    </row>
    <row r="36" spans="1:80" x14ac:dyDescent="0.25">
      <c r="A36">
        <v>35</v>
      </c>
      <c r="B36">
        <v>43.852844000000012</v>
      </c>
      <c r="C36" s="4">
        <v>1</v>
      </c>
      <c r="H36">
        <v>33.856045000000009</v>
      </c>
      <c r="I36" s="5">
        <v>4</v>
      </c>
      <c r="P36">
        <v>2</v>
      </c>
      <c r="Q36" t="str">
        <f t="shared" si="0"/>
        <v>14</v>
      </c>
      <c r="R36">
        <v>2</v>
      </c>
      <c r="X36" t="s">
        <v>286</v>
      </c>
      <c r="Y36" t="s">
        <v>265</v>
      </c>
      <c r="AB36" t="s">
        <v>286</v>
      </c>
      <c r="AC36" t="str">
        <f>CONCATENATE($R36,$R37,$R38,$R39)</f>
        <v>2143</v>
      </c>
      <c r="AN36">
        <v>891</v>
      </c>
      <c r="AO36">
        <v>881</v>
      </c>
      <c r="AP36">
        <v>900</v>
      </c>
      <c r="AQ36">
        <v>948</v>
      </c>
      <c r="AW36">
        <f>(($AN$33-$AO$33)/($AO$34-$AO$33))</f>
        <v>0.62068965517241381</v>
      </c>
      <c r="AX36">
        <f>(($AP$33-$AO$33)/($AO$34-$AO$33))</f>
        <v>0.34482758620689657</v>
      </c>
      <c r="AY36">
        <f>(($AQ$31-$AO$33)/($AO$34-$AO$33))</f>
        <v>0.41379310344827586</v>
      </c>
      <c r="BG36">
        <v>2</v>
      </c>
      <c r="BH36">
        <v>229</v>
      </c>
      <c r="BI36">
        <f>($BH$40-$BH$37)/200</f>
        <v>7.0000000000000007E-2</v>
      </c>
      <c r="BT36">
        <f>1-(($AN$33-$AO$33)/($AO$34-$AO$33))</f>
        <v>0.37931034482758619</v>
      </c>
      <c r="BU36">
        <f>(($AP$33-$AO$33)/($AO$34-$AO$33))</f>
        <v>0.34482758620689657</v>
      </c>
      <c r="BV36">
        <f>(($AQ$31-$AO$33)/($AO$34-$AO$33))</f>
        <v>0.41379310344827586</v>
      </c>
    </row>
    <row r="37" spans="1:80" x14ac:dyDescent="0.25">
      <c r="A37">
        <v>36</v>
      </c>
      <c r="B37">
        <v>43.83165000000001</v>
      </c>
      <c r="C37" s="4">
        <v>1</v>
      </c>
      <c r="H37">
        <v>33.859898000000008</v>
      </c>
      <c r="I37" s="5">
        <v>4</v>
      </c>
      <c r="P37">
        <v>2</v>
      </c>
      <c r="Q37" t="str">
        <f t="shared" si="0"/>
        <v>14</v>
      </c>
      <c r="R37">
        <v>1</v>
      </c>
      <c r="X37" t="s">
        <v>286</v>
      </c>
      <c r="Y37" t="s">
        <v>266</v>
      </c>
      <c r="AN37">
        <v>915</v>
      </c>
      <c r="AO37">
        <v>909</v>
      </c>
      <c r="AP37">
        <v>923</v>
      </c>
      <c r="AQ37">
        <v>974</v>
      </c>
      <c r="BG37">
        <v>1</v>
      </c>
      <c r="BH37">
        <v>237</v>
      </c>
      <c r="BI37">
        <f>($BH$41-$BH$38)/200</f>
        <v>9.5000000000000001E-2</v>
      </c>
    </row>
    <row r="38" spans="1:80" x14ac:dyDescent="0.25">
      <c r="A38">
        <v>37</v>
      </c>
      <c r="H38">
        <v>33.76964000000001</v>
      </c>
      <c r="I38" s="5">
        <v>4</v>
      </c>
      <c r="P38">
        <v>1</v>
      </c>
      <c r="Q38" t="str">
        <f t="shared" si="0"/>
        <v>4</v>
      </c>
      <c r="R38">
        <v>4</v>
      </c>
      <c r="X38" t="s">
        <v>286</v>
      </c>
      <c r="Y38" t="s">
        <v>259</v>
      </c>
      <c r="AN38">
        <v>938</v>
      </c>
      <c r="AO38">
        <v>932</v>
      </c>
      <c r="AP38">
        <v>949</v>
      </c>
      <c r="AQ38">
        <v>1001</v>
      </c>
      <c r="BG38">
        <v>4</v>
      </c>
      <c r="BH38">
        <v>243</v>
      </c>
      <c r="BI38">
        <f>($BH$42-$BH$39)/200</f>
        <v>0.11</v>
      </c>
    </row>
    <row r="39" spans="1:80" x14ac:dyDescent="0.25">
      <c r="A39">
        <v>38</v>
      </c>
      <c r="P39">
        <v>0</v>
      </c>
      <c r="Q39" t="str">
        <f t="shared" si="0"/>
        <v/>
      </c>
      <c r="R39">
        <v>3</v>
      </c>
      <c r="X39" t="s">
        <v>286</v>
      </c>
      <c r="Y39" t="s">
        <v>267</v>
      </c>
      <c r="AN39">
        <v>966</v>
      </c>
      <c r="AO39">
        <v>958</v>
      </c>
      <c r="AP39">
        <v>973</v>
      </c>
      <c r="AQ39">
        <v>1026</v>
      </c>
      <c r="AT39">
        <f>(($AO$35-$AN$34)/($AN$35-$AN$34))</f>
        <v>0.55172413793103448</v>
      </c>
      <c r="AU39">
        <f>(($AP$34-$AN$34)/($AN$35-$AN$34))</f>
        <v>0.51724137931034486</v>
      </c>
      <c r="AV39">
        <f>(($AQ$32-$AN$34)/($AN$35-$AN$34))</f>
        <v>3.4482758620689655E-2</v>
      </c>
      <c r="AW39">
        <f>(($AN$35-$AO$35)/($AO$36-$AO$35))</f>
        <v>0.43333333333333335</v>
      </c>
      <c r="AX39">
        <f>(($AP$35-$AO$35)/($AO$36-$AO$35))</f>
        <v>0.9</v>
      </c>
      <c r="AY39">
        <f>(($AQ$33-$AO$35)/($AO$36-$AO$35))</f>
        <v>0.56666666666666665</v>
      </c>
      <c r="AZ39">
        <f>(($AN$35-$AP$34)/($AP$35-$AP$34))</f>
        <v>0.5</v>
      </c>
      <c r="BA39">
        <f>(($AO$35-$AP$34)/($AP$35-$AP$34))</f>
        <v>3.5714285714285712E-2</v>
      </c>
      <c r="BB39">
        <f>(($AQ$33-$AP$34)/($AP$35-$AP$34))</f>
        <v>0.6428571428571429</v>
      </c>
      <c r="BC39">
        <f>(($AN$35-$AQ$32)/($AQ$33-$AQ$32))</f>
        <v>0.875</v>
      </c>
      <c r="BD39">
        <f>(($AO$35-$AQ$32)/($AQ$33-$AQ$32))</f>
        <v>0.46875</v>
      </c>
      <c r="BE39">
        <f>(($AP$34-$AQ$32)/($AQ$33-$AQ$32))</f>
        <v>0.4375</v>
      </c>
      <c r="BG39">
        <v>3</v>
      </c>
      <c r="BH39">
        <v>245</v>
      </c>
      <c r="BI39">
        <f>($BH$43-$BH$40)/200</f>
        <v>0.1</v>
      </c>
      <c r="BQ39">
        <f>1-(($AO$35-$AN$34)/($AN$35-$AN$34))</f>
        <v>0.44827586206896552</v>
      </c>
      <c r="BR39">
        <f>1-(($AP$34-$AN$34)/($AN$35-$AN$34))</f>
        <v>0.48275862068965514</v>
      </c>
      <c r="BS39">
        <f>(($AQ$32-$AN$34)/($AN$35-$AN$34))</f>
        <v>3.4482758620689655E-2</v>
      </c>
      <c r="BT39">
        <f>(($AN$35-$AO$35)/($AO$36-$AO$35))</f>
        <v>0.43333333333333335</v>
      </c>
      <c r="BU39">
        <f>1-(($AP$35-$AO$35)/($AO$36-$AO$35))</f>
        <v>9.9999999999999978E-2</v>
      </c>
      <c r="BV39">
        <f>1-(($AQ$33-$AO$35)/($AO$36-$AO$35))</f>
        <v>0.43333333333333335</v>
      </c>
      <c r="BW39">
        <f>(($AN$35-$AP$34)/($AP$35-$AP$34))</f>
        <v>0.5</v>
      </c>
      <c r="BX39">
        <f>(($AO$35-$AP$34)/($AP$35-$AP$34))</f>
        <v>3.5714285714285712E-2</v>
      </c>
      <c r="BY39">
        <f>1-(($AQ$33-$AP$34)/($AP$35-$AP$34))</f>
        <v>0.3571428571428571</v>
      </c>
      <c r="BZ39">
        <f>1-(($AN$35-$AQ$32)/($AQ$33-$AQ$32))</f>
        <v>0.125</v>
      </c>
      <c r="CA39">
        <f>(($AO$35-$AQ$32)/($AQ$33-$AQ$32))</f>
        <v>0.46875</v>
      </c>
      <c r="CB39">
        <f>(($AP$34-$AQ$32)/($AQ$33-$AQ$32))</f>
        <v>0.4375</v>
      </c>
    </row>
    <row r="40" spans="1:80" x14ac:dyDescent="0.25">
      <c r="A40">
        <v>39</v>
      </c>
      <c r="P40">
        <v>0</v>
      </c>
      <c r="Q40" t="str">
        <f t="shared" si="0"/>
        <v/>
      </c>
      <c r="R40">
        <v>2</v>
      </c>
      <c r="X40" t="s">
        <v>286</v>
      </c>
      <c r="Y40" t="s">
        <v>265</v>
      </c>
      <c r="AB40" t="s">
        <v>286</v>
      </c>
      <c r="AC40" t="str">
        <f>CONCATENATE($R40,$R41,$R42,$R43)</f>
        <v>2143</v>
      </c>
      <c r="AN40">
        <v>989</v>
      </c>
      <c r="AO40">
        <v>991</v>
      </c>
      <c r="AP40">
        <v>1000</v>
      </c>
      <c r="AQ40">
        <v>1053</v>
      </c>
      <c r="AT40">
        <f>(($AO$36-$AN$35)/($AN$36-$AN$35))</f>
        <v>0.62962962962962965</v>
      </c>
      <c r="AU40">
        <f>(($AP$35-$AN$35)/($AN$36-$AN$35))</f>
        <v>0.51851851851851849</v>
      </c>
      <c r="AV40">
        <f>(($AQ$33-$AN$35)/($AN$36-$AN$35))</f>
        <v>0.14814814814814814</v>
      </c>
      <c r="AW40">
        <f>(($AN$36-$AO$36)/($AO$37-$AO$36))</f>
        <v>0.35714285714285715</v>
      </c>
      <c r="AX40">
        <f>(($AP$36-$AO$36)/($AO$37-$AO$36))</f>
        <v>0.6785714285714286</v>
      </c>
      <c r="AY40">
        <f>(($AQ$34-$AO$36)/($AO$37-$AO$36))</f>
        <v>0.5357142857142857</v>
      </c>
      <c r="AZ40">
        <f>(($AN$36-$AP$35)/($AP$36-$AP$35))</f>
        <v>0.59090909090909094</v>
      </c>
      <c r="BA40">
        <f>(($AO$36-$AP$35)/($AP$36-$AP$35))</f>
        <v>0.13636363636363635</v>
      </c>
      <c r="BB40">
        <f>(($AQ$34-$AP$35)/($AP$36-$AP$35))</f>
        <v>0.81818181818181823</v>
      </c>
      <c r="BC40">
        <f>(($AN$36-$AQ$33)/($AQ$34-$AQ$33))</f>
        <v>0.8214285714285714</v>
      </c>
      <c r="BD40">
        <f>(($AO$36-$AQ$33)/($AQ$34-$AQ$33))</f>
        <v>0.4642857142857143</v>
      </c>
      <c r="BE40">
        <f>(($AP$35-$AQ$33)/($AQ$34-$AQ$33))</f>
        <v>0.35714285714285715</v>
      </c>
      <c r="BG40">
        <v>2</v>
      </c>
      <c r="BH40">
        <v>251</v>
      </c>
      <c r="BI40">
        <f>($BH$44-$BH$41)/200</f>
        <v>0.08</v>
      </c>
      <c r="BQ40">
        <f>1-(($AO$36-$AN$35)/($AN$36-$AN$35))</f>
        <v>0.37037037037037035</v>
      </c>
      <c r="BR40">
        <f>1-(($AP$35-$AN$35)/($AN$36-$AN$35))</f>
        <v>0.48148148148148151</v>
      </c>
      <c r="BS40">
        <f>(($AQ$33-$AN$35)/($AN$36-$AN$35))</f>
        <v>0.14814814814814814</v>
      </c>
      <c r="BT40">
        <f>(($AN$36-$AO$36)/($AO$37-$AO$36))</f>
        <v>0.35714285714285715</v>
      </c>
      <c r="BU40">
        <f>1-(($AP$36-$AO$36)/($AO$37-$AO$36))</f>
        <v>0.3214285714285714</v>
      </c>
      <c r="BV40">
        <f>1-(($AQ$34-$AO$36)/($AO$37-$AO$36))</f>
        <v>0.4642857142857143</v>
      </c>
      <c r="BW40">
        <f>1-(($AN$36-$AP$35)/($AP$36-$AP$35))</f>
        <v>0.40909090909090906</v>
      </c>
      <c r="BX40">
        <f>(($AO$36-$AP$35)/($AP$36-$AP$35))</f>
        <v>0.13636363636363635</v>
      </c>
      <c r="BY40">
        <f>1-(($AQ$34-$AP$35)/($AP$36-$AP$35))</f>
        <v>0.18181818181818177</v>
      </c>
      <c r="BZ40">
        <f>1-(($AN$36-$AQ$33)/($AQ$34-$AQ$33))</f>
        <v>0.1785714285714286</v>
      </c>
      <c r="CA40">
        <f>(($AO$36-$AQ$33)/($AQ$34-$AQ$33))</f>
        <v>0.4642857142857143</v>
      </c>
      <c r="CB40">
        <f>(($AP$35-$AQ$33)/($AQ$34-$AQ$33))</f>
        <v>0.35714285714285715</v>
      </c>
    </row>
    <row r="41" spans="1:80" x14ac:dyDescent="0.25">
      <c r="A41">
        <v>40</v>
      </c>
      <c r="D41">
        <v>55.403259000000006</v>
      </c>
      <c r="E41" s="3">
        <v>2</v>
      </c>
      <c r="F41">
        <v>45.010594000000005</v>
      </c>
      <c r="G41" s="2">
        <v>3</v>
      </c>
      <c r="P41">
        <v>2</v>
      </c>
      <c r="Q41" t="str">
        <f t="shared" si="0"/>
        <v>23</v>
      </c>
      <c r="R41">
        <v>1</v>
      </c>
      <c r="X41" t="s">
        <v>286</v>
      </c>
      <c r="Y41" t="s">
        <v>266</v>
      </c>
      <c r="AN41">
        <v>1011</v>
      </c>
      <c r="AO41">
        <v>1018</v>
      </c>
      <c r="AP41">
        <v>1026</v>
      </c>
      <c r="AQ41">
        <v>1079</v>
      </c>
      <c r="AT41">
        <f>(($AO$37-$AN$36)/($AN$37-$AN$36))</f>
        <v>0.75</v>
      </c>
      <c r="AU41">
        <f>(($AP$36-$AN$36)/($AN$37-$AN$36))</f>
        <v>0.375</v>
      </c>
      <c r="AV41">
        <f>(($AQ$34-$AN$36)/($AN$37-$AN$36))</f>
        <v>0.20833333333333334</v>
      </c>
      <c r="AW41">
        <f>(($AN$37-$AO$37)/($AO$38-$AO$37))</f>
        <v>0.2608695652173913</v>
      </c>
      <c r="AX41">
        <f>(($AP$37-$AO$37)/($AO$38-$AO$37))</f>
        <v>0.60869565217391308</v>
      </c>
      <c r="AY41">
        <f>(($AQ$35-$AO$37)/($AO$38-$AO$37))</f>
        <v>0.60869565217391308</v>
      </c>
      <c r="AZ41">
        <f>(($AN$37-$AP$36)/($AP$37-$AP$36))</f>
        <v>0.65217391304347827</v>
      </c>
      <c r="BA41">
        <f>(($AO$37-$AP$36)/($AP$37-$AP$36))</f>
        <v>0.39130434782608697</v>
      </c>
      <c r="BB41">
        <f>(($AQ$35-$AP$37)/($AP$38-$AP$37))</f>
        <v>0</v>
      </c>
      <c r="BC41">
        <f>(($AN$37-$AQ$34)/($AQ$35-$AQ$34))</f>
        <v>0.70370370370370372</v>
      </c>
      <c r="BD41">
        <f>(($AO$37-$AQ$34)/($AQ$35-$AQ$34))</f>
        <v>0.48148148148148145</v>
      </c>
      <c r="BE41">
        <f>(($AP$36-$AQ$34)/($AQ$35-$AQ$34))</f>
        <v>0.14814814814814814</v>
      </c>
      <c r="BG41">
        <v>1</v>
      </c>
      <c r="BH41">
        <v>262</v>
      </c>
      <c r="BI41">
        <f>($BH$45-$BH$42)/200</f>
        <v>0.105</v>
      </c>
      <c r="BQ41">
        <f>1-(($AO$37-$AN$36)/($AN$37-$AN$36))</f>
        <v>0.25</v>
      </c>
      <c r="BR41">
        <f>(($AP$36-$AN$36)/($AN$37-$AN$36))</f>
        <v>0.375</v>
      </c>
      <c r="BS41">
        <f>(($AQ$34-$AN$36)/($AN$37-$AN$36))</f>
        <v>0.20833333333333334</v>
      </c>
      <c r="BT41">
        <f>(($AN$37-$AO$37)/($AO$38-$AO$37))</f>
        <v>0.2608695652173913</v>
      </c>
      <c r="BU41">
        <f>1-(($AP$37-$AO$37)/($AO$38-$AO$37))</f>
        <v>0.39130434782608692</v>
      </c>
      <c r="BV41">
        <f>1-(($AQ$35-$AO$37)/($AO$38-$AO$37))</f>
        <v>0.39130434782608692</v>
      </c>
      <c r="BW41">
        <f>1-(($AN$37-$AP$36)/($AP$37-$AP$36))</f>
        <v>0.34782608695652173</v>
      </c>
      <c r="BX41">
        <f>(($AO$37-$AP$36)/($AP$37-$AP$36))</f>
        <v>0.39130434782608697</v>
      </c>
      <c r="BY41">
        <f>(($AQ$35-$AP$37)/($AP$38-$AP$37))</f>
        <v>0</v>
      </c>
      <c r="BZ41">
        <f>1-(($AN$37-$AQ$34)/($AQ$35-$AQ$34))</f>
        <v>0.29629629629629628</v>
      </c>
      <c r="CA41">
        <f>(($AO$37-$AQ$34)/($AQ$35-$AQ$34))</f>
        <v>0.48148148148148145</v>
      </c>
      <c r="CB41">
        <f>(($AP$36-$AQ$34)/($AQ$35-$AQ$34))</f>
        <v>0.14814814814814814</v>
      </c>
    </row>
    <row r="42" spans="1:80" x14ac:dyDescent="0.25">
      <c r="A42">
        <v>41</v>
      </c>
      <c r="D42">
        <v>55.383728000000005</v>
      </c>
      <c r="E42" s="3">
        <v>2</v>
      </c>
      <c r="F42">
        <v>44.990856000000008</v>
      </c>
      <c r="G42" s="2">
        <v>3</v>
      </c>
      <c r="P42">
        <v>2</v>
      </c>
      <c r="Q42" t="str">
        <f t="shared" si="0"/>
        <v>23</v>
      </c>
      <c r="R42">
        <v>4</v>
      </c>
      <c r="X42" t="s">
        <v>288</v>
      </c>
      <c r="Y42" t="s">
        <v>263</v>
      </c>
      <c r="AN42">
        <v>1037</v>
      </c>
      <c r="AO42">
        <v>1045</v>
      </c>
      <c r="AP42">
        <v>1051</v>
      </c>
      <c r="AQ42">
        <v>1110</v>
      </c>
      <c r="AT42">
        <f>(($AO$38-$AN$37)/($AN$38-$AN$37))</f>
        <v>0.73913043478260865</v>
      </c>
      <c r="AU42">
        <f>(($AP$37-$AN$37)/($AN$38-$AN$37))</f>
        <v>0.34782608695652173</v>
      </c>
      <c r="AV42">
        <f>(($AQ$35-$AN$37)/($AN$38-$AN$37))</f>
        <v>0.34782608695652173</v>
      </c>
      <c r="AW42">
        <f>(($AN$38-$AO$38)/($AO$39-$AO$38))</f>
        <v>0.23076923076923078</v>
      </c>
      <c r="AX42">
        <f>(($AP$38-$AO$38)/($AO$39-$AO$38))</f>
        <v>0.65384615384615385</v>
      </c>
      <c r="AY42">
        <f>(($AQ$36-$AO$38)/($AO$39-$AO$38))</f>
        <v>0.61538461538461542</v>
      </c>
      <c r="AZ42">
        <f>(($AN$38-$AP$37)/($AP$38-$AP$37))</f>
        <v>0.57692307692307687</v>
      </c>
      <c r="BA42">
        <f>(($AO$38-$AP$37)/($AP$38-$AP$37))</f>
        <v>0.34615384615384615</v>
      </c>
      <c r="BB42">
        <f>(($AQ$36-$AP$37)/($AP$38-$AP$37))</f>
        <v>0.96153846153846156</v>
      </c>
      <c r="BC42">
        <f>(($AN$38-$AQ$35)/($AQ$36-$AQ$35))</f>
        <v>0.6</v>
      </c>
      <c r="BD42">
        <f>(($AO$38-$AQ$35)/($AQ$36-$AQ$35))</f>
        <v>0.36</v>
      </c>
      <c r="BE42">
        <f>(($AP$37-$AQ$35)/($AQ$36-$AQ$35))</f>
        <v>0</v>
      </c>
      <c r="BG42">
        <v>4</v>
      </c>
      <c r="BH42">
        <v>267</v>
      </c>
      <c r="BI42">
        <f>($BH$51-$BH$48)/200</f>
        <v>9.5000000000000001E-2</v>
      </c>
      <c r="BQ42">
        <f>1-(($AO$38-$AN$37)/($AN$38-$AN$37))</f>
        <v>0.26086956521739135</v>
      </c>
      <c r="BR42">
        <f>(($AP$37-$AN$37)/($AN$38-$AN$37))</f>
        <v>0.34782608695652173</v>
      </c>
      <c r="BS42">
        <f>(($AQ$35-$AN$37)/($AN$38-$AN$37))</f>
        <v>0.34782608695652173</v>
      </c>
      <c r="BT42">
        <f>(($AN$38-$AO$38)/($AO$39-$AO$38))</f>
        <v>0.23076923076923078</v>
      </c>
      <c r="BU42">
        <f>1-(($AP$38-$AO$38)/($AO$39-$AO$38))</f>
        <v>0.34615384615384615</v>
      </c>
      <c r="BV42">
        <f>1-(($AQ$36-$AO$38)/($AO$39-$AO$38))</f>
        <v>0.38461538461538458</v>
      </c>
      <c r="BW42">
        <f>1-(($AN$38-$AP$37)/($AP$38-$AP$37))</f>
        <v>0.42307692307692313</v>
      </c>
      <c r="BX42">
        <f>(($AO$38-$AP$37)/($AP$38-$AP$37))</f>
        <v>0.34615384615384615</v>
      </c>
      <c r="BY42">
        <f>1-(($AQ$36-$AP$37)/($AP$38-$AP$37))</f>
        <v>3.8461538461538436E-2</v>
      </c>
      <c r="BZ42">
        <f>1-(($AN$38-$AQ$35)/($AQ$36-$AQ$35))</f>
        <v>0.4</v>
      </c>
      <c r="CA42">
        <f>(($AO$38-$AQ$35)/($AQ$36-$AQ$35))</f>
        <v>0.36</v>
      </c>
      <c r="CB42">
        <f>(($AP$37-$AQ$35)/($AQ$36-$AQ$35))</f>
        <v>0</v>
      </c>
    </row>
    <row r="43" spans="1:80" x14ac:dyDescent="0.25">
      <c r="A43">
        <v>42</v>
      </c>
      <c r="D43">
        <v>55.472370000000005</v>
      </c>
      <c r="E43" s="3">
        <v>2</v>
      </c>
      <c r="F43">
        <v>44.976013000000009</v>
      </c>
      <c r="G43" s="2">
        <v>3</v>
      </c>
      <c r="P43">
        <v>2</v>
      </c>
      <c r="Q43" t="str">
        <f t="shared" si="0"/>
        <v>23</v>
      </c>
      <c r="R43">
        <v>3</v>
      </c>
      <c r="X43" t="s">
        <v>287</v>
      </c>
      <c r="Y43" t="s">
        <v>264</v>
      </c>
      <c r="AN43">
        <v>1061</v>
      </c>
      <c r="AO43">
        <v>1068</v>
      </c>
      <c r="AP43">
        <v>1076</v>
      </c>
      <c r="AQ43">
        <v>1135</v>
      </c>
      <c r="AT43">
        <f>(($AO$39-$AN$38)/($AN$39-$AN$38))</f>
        <v>0.7142857142857143</v>
      </c>
      <c r="AU43">
        <f>(($AP$38-$AN$38)/($AN$39-$AN$38))</f>
        <v>0.39285714285714285</v>
      </c>
      <c r="AV43">
        <f>(($AQ$36-$AN$38)/($AN$39-$AN$38))</f>
        <v>0.35714285714285715</v>
      </c>
      <c r="AW43">
        <f>(($AN$39-$AO$39)/($AO$40-$AO$39))</f>
        <v>0.24242424242424243</v>
      </c>
      <c r="AX43">
        <f>(($AP$39-$AO$39)/($AO$40-$AO$39))</f>
        <v>0.45454545454545453</v>
      </c>
      <c r="AY43">
        <f>(($AQ$37-$AO$39)/($AO$40-$AO$39))</f>
        <v>0.48484848484848486</v>
      </c>
      <c r="AZ43">
        <f>(($AN$39-$AP$38)/($AP$39-$AP$38))</f>
        <v>0.70833333333333337</v>
      </c>
      <c r="BA43">
        <f>(($AO$39-$AP$38)/($AP$39-$AP$38))</f>
        <v>0.375</v>
      </c>
      <c r="BB43">
        <f>(($AQ$37-$AP$39)/($AP$40-$AP$39))</f>
        <v>3.7037037037037035E-2</v>
      </c>
      <c r="BC43">
        <f>(($AN$39-$AQ$36)/($AQ$37-$AQ$36))</f>
        <v>0.69230769230769229</v>
      </c>
      <c r="BD43">
        <f>(($AO$39-$AQ$36)/($AQ$37-$AQ$36))</f>
        <v>0.38461538461538464</v>
      </c>
      <c r="BE43">
        <f>(($AP$38-$AQ$36)/($AQ$37-$AQ$36))</f>
        <v>3.8461538461538464E-2</v>
      </c>
      <c r="BG43">
        <v>3</v>
      </c>
      <c r="BH43">
        <v>271</v>
      </c>
      <c r="BI43">
        <f>($BH$52-$BH$49)/200</f>
        <v>0.12</v>
      </c>
      <c r="BQ43">
        <f>1-(($AO$39-$AN$38)/($AN$39-$AN$38))</f>
        <v>0.2857142857142857</v>
      </c>
      <c r="BR43">
        <f>(($AP$38-$AN$38)/($AN$39-$AN$38))</f>
        <v>0.39285714285714285</v>
      </c>
      <c r="BS43">
        <f>(($AQ$36-$AN$38)/($AN$39-$AN$38))</f>
        <v>0.35714285714285715</v>
      </c>
      <c r="BT43">
        <f>(($AN$39-$AO$39)/($AO$40-$AO$39))</f>
        <v>0.24242424242424243</v>
      </c>
      <c r="BU43">
        <f>(($AP$39-$AO$39)/($AO$40-$AO$39))</f>
        <v>0.45454545454545453</v>
      </c>
      <c r="BV43">
        <f>(($AQ$37-$AO$39)/($AO$40-$AO$39))</f>
        <v>0.48484848484848486</v>
      </c>
      <c r="BW43">
        <f>1-(($AN$39-$AP$38)/($AP$39-$AP$38))</f>
        <v>0.29166666666666663</v>
      </c>
      <c r="BX43">
        <f>(($AO$39-$AP$38)/($AP$39-$AP$38))</f>
        <v>0.375</v>
      </c>
      <c r="BY43">
        <f>(($AQ$37-$AP$39)/($AP$40-$AP$39))</f>
        <v>3.7037037037037035E-2</v>
      </c>
      <c r="BZ43">
        <f>1-(($AN$39-$AQ$36)/($AQ$37-$AQ$36))</f>
        <v>0.30769230769230771</v>
      </c>
      <c r="CA43">
        <f>(($AO$39-$AQ$36)/($AQ$37-$AQ$36))</f>
        <v>0.38461538461538464</v>
      </c>
      <c r="CB43">
        <f>(($AP$38-$AQ$36)/($AQ$37-$AQ$36))</f>
        <v>3.8461538461538464E-2</v>
      </c>
    </row>
    <row r="44" spans="1:80" x14ac:dyDescent="0.25">
      <c r="A44">
        <v>43</v>
      </c>
      <c r="D44">
        <v>55.45253000000001</v>
      </c>
      <c r="E44" s="3">
        <v>2</v>
      </c>
      <c r="F44">
        <v>44.97142800000001</v>
      </c>
      <c r="G44" s="2">
        <v>3</v>
      </c>
      <c r="P44">
        <v>2</v>
      </c>
      <c r="Q44" t="str">
        <f t="shared" si="0"/>
        <v>23</v>
      </c>
      <c r="R44">
        <v>2</v>
      </c>
      <c r="X44" t="s">
        <v>286</v>
      </c>
      <c r="Y44" t="s">
        <v>265</v>
      </c>
      <c r="AN44">
        <v>1085</v>
      </c>
      <c r="AO44">
        <v>1096</v>
      </c>
      <c r="AP44">
        <v>1103</v>
      </c>
      <c r="AQ44">
        <v>1161</v>
      </c>
      <c r="AT44">
        <f>(($AO$40-$AN$40)/($AN$41-$AN$40))</f>
        <v>9.0909090909090912E-2</v>
      </c>
      <c r="AU44">
        <f>(($AP$39-$AN$39)/($AN$40-$AN$39))</f>
        <v>0.30434782608695654</v>
      </c>
      <c r="AV44">
        <f>(($AQ$37-$AN$39)/($AN$40-$AN$39))</f>
        <v>0.34782608695652173</v>
      </c>
      <c r="AW44">
        <f>(($AN$40-$AO$39)/($AO$40-$AO$39))</f>
        <v>0.93939393939393945</v>
      </c>
      <c r="AX44">
        <f>(($AP$40-$AO$40)/($AO$41-$AO$40))</f>
        <v>0.33333333333333331</v>
      </c>
      <c r="AY44">
        <f>(($AQ$38-$AO$40)/($AO$41-$AO$40))</f>
        <v>0.37037037037037035</v>
      </c>
      <c r="AZ44">
        <f>(($AN$40-$AP$39)/($AP$40-$AP$39))</f>
        <v>0.59259259259259256</v>
      </c>
      <c r="BA44">
        <f>(($AO$40-$AP$39)/($AP$40-$AP$39))</f>
        <v>0.66666666666666663</v>
      </c>
      <c r="BB44">
        <f>(($AQ$38-$AP$40)/($AP$41-$AP$40))</f>
        <v>3.8461538461538464E-2</v>
      </c>
      <c r="BC44">
        <f>(($AN$40-$AQ$37)/($AQ$38-$AQ$37))</f>
        <v>0.55555555555555558</v>
      </c>
      <c r="BD44">
        <f>(($AO$40-$AQ$37)/($AQ$38-$AQ$37))</f>
        <v>0.62962962962962965</v>
      </c>
      <c r="BE44">
        <f>(($AP$39-$AQ$36)/($AQ$37-$AQ$36))</f>
        <v>0.96153846153846156</v>
      </c>
      <c r="BG44">
        <v>2</v>
      </c>
      <c r="BH44">
        <v>278</v>
      </c>
      <c r="BI44">
        <f>($BH$53-$BH$50)/200</f>
        <v>7.4999999999999997E-2</v>
      </c>
      <c r="BQ44">
        <f>(($AO$40-$AN$40)/($AN$41-$AN$40))</f>
        <v>9.0909090909090912E-2</v>
      </c>
      <c r="BR44">
        <f>(($AP$39-$AN$39)/($AN$40-$AN$39))</f>
        <v>0.30434782608695654</v>
      </c>
      <c r="BS44">
        <f>(($AQ$37-$AN$39)/($AN$40-$AN$39))</f>
        <v>0.34782608695652173</v>
      </c>
      <c r="BT44">
        <f>1-(($AN$40-$AO$39)/($AO$40-$AO$39))</f>
        <v>6.0606060606060552E-2</v>
      </c>
      <c r="BU44">
        <f>(($AP$40-$AO$40)/($AO$41-$AO$40))</f>
        <v>0.33333333333333331</v>
      </c>
      <c r="BV44">
        <f>(($AQ$38-$AO$40)/($AO$41-$AO$40))</f>
        <v>0.37037037037037035</v>
      </c>
      <c r="BW44">
        <f>1-(($AN$40-$AP$39)/($AP$40-$AP$39))</f>
        <v>0.40740740740740744</v>
      </c>
      <c r="BX44">
        <f>1-(($AO$40-$AP$39)/($AP$40-$AP$39))</f>
        <v>0.33333333333333337</v>
      </c>
      <c r="BY44">
        <f>(($AQ$38-$AP$40)/($AP$41-$AP$40))</f>
        <v>3.8461538461538464E-2</v>
      </c>
      <c r="BZ44">
        <f>1-(($AN$40-$AQ$37)/($AQ$38-$AQ$37))</f>
        <v>0.44444444444444442</v>
      </c>
      <c r="CA44">
        <f>1-(($AO$40-$AQ$37)/($AQ$38-$AQ$37))</f>
        <v>0.37037037037037035</v>
      </c>
      <c r="CB44">
        <f>1-(($AP$39-$AQ$36)/($AQ$37-$AQ$36))</f>
        <v>3.8461538461538436E-2</v>
      </c>
    </row>
    <row r="45" spans="1:80" x14ac:dyDescent="0.25">
      <c r="A45">
        <v>44</v>
      </c>
      <c r="D45">
        <v>55.459194000000011</v>
      </c>
      <c r="E45" s="3">
        <v>2</v>
      </c>
      <c r="F45">
        <v>44.982838000000008</v>
      </c>
      <c r="G45" s="2">
        <v>3</v>
      </c>
      <c r="P45">
        <v>2</v>
      </c>
      <c r="Q45" t="str">
        <f t="shared" si="0"/>
        <v>23</v>
      </c>
      <c r="R45">
        <v>1</v>
      </c>
      <c r="X45" t="s">
        <v>286</v>
      </c>
      <c r="Y45" t="s">
        <v>266</v>
      </c>
      <c r="AN45">
        <v>1112</v>
      </c>
      <c r="AO45">
        <v>1118</v>
      </c>
      <c r="AP45">
        <v>1116</v>
      </c>
      <c r="AQ45">
        <v>1188</v>
      </c>
      <c r="AT45">
        <f>(($AO$41-$AN$41)/($AN$42-$AN$41))</f>
        <v>0.26923076923076922</v>
      </c>
      <c r="AU45">
        <f>(($AP$40-$AN$40)/($AN$41-$AN$40))</f>
        <v>0.5</v>
      </c>
      <c r="AV45">
        <f>(($AQ$38-$AN$40)/($AN$41-$AN$40))</f>
        <v>0.54545454545454541</v>
      </c>
      <c r="AW45">
        <f>(($AN$41-$AO$40)/($AO$41-$AO$40))</f>
        <v>0.7407407407407407</v>
      </c>
      <c r="AX45">
        <f>(($AP$41-$AO$41)/($AO$42-$AO$41))</f>
        <v>0.29629629629629628</v>
      </c>
      <c r="AY45">
        <f>(($AQ$39-$AO$41)/($AO$42-$AO$41))</f>
        <v>0.29629629629629628</v>
      </c>
      <c r="AZ45">
        <f>(($AN$41-$AP$40)/($AP$41-$AP$40))</f>
        <v>0.42307692307692307</v>
      </c>
      <c r="BA45">
        <f>(($AO$41-$AP$40)/($AP$41-$AP$40))</f>
        <v>0.69230769230769229</v>
      </c>
      <c r="BB45">
        <f>(($AQ$39-$AP$41)/($AP$42-$AP$41))</f>
        <v>0</v>
      </c>
      <c r="BC45">
        <f>(($AN$41-$AQ$38)/($AQ$39-$AQ$38))</f>
        <v>0.4</v>
      </c>
      <c r="BD45">
        <f>(($AO$41-$AQ$38)/($AQ$39-$AQ$38))</f>
        <v>0.68</v>
      </c>
      <c r="BE45">
        <f>(($AP$40-$AQ$37)/($AQ$38-$AQ$37))</f>
        <v>0.96296296296296291</v>
      </c>
      <c r="BG45">
        <v>1</v>
      </c>
      <c r="BH45">
        <v>288</v>
      </c>
      <c r="BI45">
        <f>($BH$54-$BH$51)/200</f>
        <v>0.115</v>
      </c>
      <c r="BQ45">
        <f>(($AO$41-$AN$41)/($AN$42-$AN$41))</f>
        <v>0.26923076923076922</v>
      </c>
      <c r="BR45">
        <f>(($AP$40-$AN$40)/($AN$41-$AN$40))</f>
        <v>0.5</v>
      </c>
      <c r="BS45">
        <f>1-(($AQ$38-$AN$40)/($AN$41-$AN$40))</f>
        <v>0.45454545454545459</v>
      </c>
      <c r="BT45">
        <f>1-(($AN$41-$AO$40)/($AO$41-$AO$40))</f>
        <v>0.2592592592592593</v>
      </c>
      <c r="BU45">
        <f>(($AP$41-$AO$41)/($AO$42-$AO$41))</f>
        <v>0.29629629629629628</v>
      </c>
      <c r="BV45">
        <f>(($AQ$39-$AO$41)/($AO$42-$AO$41))</f>
        <v>0.29629629629629628</v>
      </c>
      <c r="BW45">
        <f>(($AN$41-$AP$40)/($AP$41-$AP$40))</f>
        <v>0.42307692307692307</v>
      </c>
      <c r="BX45">
        <f>1-(($AO$41-$AP$40)/($AP$41-$AP$40))</f>
        <v>0.30769230769230771</v>
      </c>
      <c r="BY45">
        <f>(($AQ$39-$AP$41)/($AP$42-$AP$41))</f>
        <v>0</v>
      </c>
      <c r="BZ45">
        <f>(($AN$41-$AQ$38)/($AQ$39-$AQ$38))</f>
        <v>0.4</v>
      </c>
      <c r="CA45">
        <f>1-(($AO$41-$AQ$38)/($AQ$39-$AQ$38))</f>
        <v>0.31999999999999995</v>
      </c>
      <c r="CB45">
        <f>1-(($AP$40-$AQ$37)/($AQ$38-$AQ$37))</f>
        <v>3.703703703703709E-2</v>
      </c>
    </row>
    <row r="46" spans="1:80" x14ac:dyDescent="0.25">
      <c r="A46">
        <v>45</v>
      </c>
      <c r="D46">
        <v>55.495548000000007</v>
      </c>
      <c r="E46" s="3">
        <v>2</v>
      </c>
      <c r="F46">
        <v>45.010491000000009</v>
      </c>
      <c r="G46" s="2">
        <v>3</v>
      </c>
      <c r="P46">
        <v>2</v>
      </c>
      <c r="Q46" t="str">
        <f t="shared" si="0"/>
        <v>23</v>
      </c>
      <c r="R46" t="s">
        <v>22</v>
      </c>
      <c r="X46" t="s">
        <v>286</v>
      </c>
      <c r="Y46" t="s">
        <v>259</v>
      </c>
      <c r="AN46">
        <v>1133</v>
      </c>
      <c r="AO46">
        <v>1149</v>
      </c>
      <c r="AP46">
        <v>1146</v>
      </c>
      <c r="AQ46">
        <v>1210</v>
      </c>
      <c r="AT46">
        <f>(($AO$42-$AN$42)/($AN$43-$AN$42))</f>
        <v>0.33333333333333331</v>
      </c>
      <c r="AU46">
        <f>(($AP$41-$AN$41)/($AN$42-$AN$41))</f>
        <v>0.57692307692307687</v>
      </c>
      <c r="AV46">
        <f>(($AQ$39-$AN$41)/($AN$42-$AN$41))</f>
        <v>0.57692307692307687</v>
      </c>
      <c r="AW46">
        <f>(($AN$42-$AO$41)/($AO$42-$AO$41))</f>
        <v>0.70370370370370372</v>
      </c>
      <c r="AX46">
        <f>(($AP$42-$AO$42)/($AO$43-$AO$42))</f>
        <v>0.2608695652173913</v>
      </c>
      <c r="AY46">
        <f>(($AQ$40-$AO$42)/($AO$43-$AO$42))</f>
        <v>0.34782608695652173</v>
      </c>
      <c r="AZ46">
        <f>(($AN$42-$AP$41)/($AP$42-$AP$41))</f>
        <v>0.44</v>
      </c>
      <c r="BA46">
        <f>(($AO$42-$AP$41)/($AP$42-$AP$41))</f>
        <v>0.76</v>
      </c>
      <c r="BB46">
        <f>(($AQ$40-$AP$42)/($AP$43-$AP$42))</f>
        <v>0.08</v>
      </c>
      <c r="BC46">
        <f>(($AN$42-$AQ$39)/($AQ$40-$AQ$39))</f>
        <v>0.40740740740740738</v>
      </c>
      <c r="BD46">
        <f>(($AO$42-$AQ$39)/($AQ$40-$AQ$39))</f>
        <v>0.70370370370370372</v>
      </c>
      <c r="BE46">
        <f>(($AP$41-$AQ$39)/($AQ$40-$AQ$39))</f>
        <v>0</v>
      </c>
      <c r="BG46" t="s">
        <v>22</v>
      </c>
      <c r="BH46">
        <v>293</v>
      </c>
      <c r="BI46">
        <f>($BH$55-$BH$52)/200</f>
        <v>8.5000000000000006E-2</v>
      </c>
      <c r="BQ46">
        <f>(($AO$42-$AN$42)/($AN$43-$AN$42))</f>
        <v>0.33333333333333331</v>
      </c>
      <c r="BR46">
        <f>1-(($AP$41-$AN$41)/($AN$42-$AN$41))</f>
        <v>0.42307692307692313</v>
      </c>
      <c r="BS46">
        <f>1-(($AQ$39-$AN$41)/($AN$42-$AN$41))</f>
        <v>0.42307692307692313</v>
      </c>
      <c r="BT46">
        <f>1-(($AN$42-$AO$41)/($AO$42-$AO$41))</f>
        <v>0.29629629629629628</v>
      </c>
      <c r="BU46">
        <f>(($AP$42-$AO$42)/($AO$43-$AO$42))</f>
        <v>0.2608695652173913</v>
      </c>
      <c r="BV46">
        <f>(($AQ$40-$AO$42)/($AO$43-$AO$42))</f>
        <v>0.34782608695652173</v>
      </c>
      <c r="BW46">
        <f>(($AN$42-$AP$41)/($AP$42-$AP$41))</f>
        <v>0.44</v>
      </c>
      <c r="BX46">
        <f>1-(($AO$42-$AP$41)/($AP$42-$AP$41))</f>
        <v>0.24</v>
      </c>
      <c r="BY46">
        <f>(($AQ$40-$AP$42)/($AP$43-$AP$42))</f>
        <v>0.08</v>
      </c>
      <c r="BZ46">
        <f>(($AN$42-$AQ$39)/($AQ$40-$AQ$39))</f>
        <v>0.40740740740740738</v>
      </c>
      <c r="CA46">
        <f>1-(($AO$42-$AQ$39)/($AQ$40-$AQ$39))</f>
        <v>0.29629629629629628</v>
      </c>
      <c r="CB46">
        <f>(($AP$41-$AQ$39)/($AQ$40-$AQ$39))</f>
        <v>0</v>
      </c>
    </row>
    <row r="47" spans="1:80" x14ac:dyDescent="0.25">
      <c r="A47">
        <v>46</v>
      </c>
      <c r="D47">
        <v>55.463829000000011</v>
      </c>
      <c r="E47" s="3">
        <v>2</v>
      </c>
      <c r="F47">
        <v>45.029289000000006</v>
      </c>
      <c r="G47" s="2">
        <v>3</v>
      </c>
      <c r="P47">
        <v>2</v>
      </c>
      <c r="Q47" t="str">
        <f t="shared" si="0"/>
        <v>23</v>
      </c>
      <c r="R47" t="s">
        <v>22</v>
      </c>
      <c r="X47" t="s">
        <v>286</v>
      </c>
      <c r="Y47" t="s">
        <v>267</v>
      </c>
      <c r="AN47">
        <v>1159</v>
      </c>
      <c r="AO47">
        <v>1176</v>
      </c>
      <c r="AP47">
        <v>1167</v>
      </c>
      <c r="AQ47">
        <v>1235</v>
      </c>
      <c r="AT47">
        <f>(($AO$43-$AN$43)/($AN$44-$AN$43))</f>
        <v>0.29166666666666669</v>
      </c>
      <c r="AU47">
        <f>(($AP$42-$AN$42)/($AN$43-$AN$42))</f>
        <v>0.58333333333333337</v>
      </c>
      <c r="AV47">
        <f>(($AQ$40-$AN$42)/($AN$43-$AN$42))</f>
        <v>0.66666666666666663</v>
      </c>
      <c r="AW47">
        <f>(($AN$43-$AO$42)/($AO$43-$AO$42))</f>
        <v>0.69565217391304346</v>
      </c>
      <c r="AX47">
        <f>(($AP$43-$AO$43)/($AO$44-$AO$43))</f>
        <v>0.2857142857142857</v>
      </c>
      <c r="AY47">
        <f>(($AQ$41-$AO$43)/($AO$44-$AO$43))</f>
        <v>0.39285714285714285</v>
      </c>
      <c r="AZ47">
        <f>(($AN$43-$AP$42)/($AP$43-$AP$42))</f>
        <v>0.4</v>
      </c>
      <c r="BA47">
        <f>(($AO$43-$AP$42)/($AP$43-$AP$42))</f>
        <v>0.68</v>
      </c>
      <c r="BB47">
        <f>(($AQ$41-$AP$43)/($AP$44-$AP$43))</f>
        <v>0.1111111111111111</v>
      </c>
      <c r="BC47">
        <f>(($AN$43-$AQ$40)/($AQ$41-$AQ$40))</f>
        <v>0.30769230769230771</v>
      </c>
      <c r="BD47">
        <f>(($AO$43-$AQ$40)/($AQ$41-$AQ$40))</f>
        <v>0.57692307692307687</v>
      </c>
      <c r="BE47">
        <f>(($AP$42-$AQ$39)/($AQ$40-$AQ$39))</f>
        <v>0.92592592592592593</v>
      </c>
      <c r="BG47" t="s">
        <v>22</v>
      </c>
      <c r="BH47">
        <v>295</v>
      </c>
      <c r="BI47">
        <f>($BH$56-$BH$53)/200</f>
        <v>0.115</v>
      </c>
      <c r="BQ47">
        <f>(($AO$43-$AN$43)/($AN$44-$AN$43))</f>
        <v>0.29166666666666669</v>
      </c>
      <c r="BR47">
        <f>1-(($AP$42-$AN$42)/($AN$43-$AN$42))</f>
        <v>0.41666666666666663</v>
      </c>
      <c r="BS47">
        <f>1-(($AQ$40-$AN$42)/($AN$43-$AN$42))</f>
        <v>0.33333333333333337</v>
      </c>
      <c r="BT47">
        <f>1-(($AN$43-$AO$42)/($AO$43-$AO$42))</f>
        <v>0.30434782608695654</v>
      </c>
      <c r="BU47">
        <f>(($AP$43-$AO$43)/($AO$44-$AO$43))</f>
        <v>0.2857142857142857</v>
      </c>
      <c r="BV47">
        <f>(($AQ$41-$AO$43)/($AO$44-$AO$43))</f>
        <v>0.39285714285714285</v>
      </c>
      <c r="BW47">
        <f>(($AN$43-$AP$42)/($AP$43-$AP$42))</f>
        <v>0.4</v>
      </c>
      <c r="BX47">
        <f>1-(($AO$43-$AP$42)/($AP$43-$AP$42))</f>
        <v>0.31999999999999995</v>
      </c>
      <c r="BY47">
        <f>(($AQ$41-$AP$43)/($AP$44-$AP$43))</f>
        <v>0.1111111111111111</v>
      </c>
      <c r="BZ47">
        <f>(($AN$43-$AQ$40)/($AQ$41-$AQ$40))</f>
        <v>0.30769230769230771</v>
      </c>
      <c r="CA47">
        <f>1-(($AO$43-$AQ$40)/($AQ$41-$AQ$40))</f>
        <v>0.42307692307692313</v>
      </c>
      <c r="CB47">
        <f>1-(($AP$42-$AQ$39)/($AQ$40-$AQ$39))</f>
        <v>7.407407407407407E-2</v>
      </c>
    </row>
    <row r="48" spans="1:80" x14ac:dyDescent="0.25">
      <c r="A48">
        <v>47</v>
      </c>
      <c r="D48">
        <v>55.49919100000001</v>
      </c>
      <c r="E48" s="3">
        <v>2</v>
      </c>
      <c r="F48">
        <v>45.072781000000006</v>
      </c>
      <c r="G48" s="2">
        <v>3</v>
      </c>
      <c r="P48">
        <v>2</v>
      </c>
      <c r="Q48" t="str">
        <f t="shared" si="0"/>
        <v>23</v>
      </c>
      <c r="R48">
        <v>2</v>
      </c>
      <c r="X48" t="s">
        <v>286</v>
      </c>
      <c r="Y48" t="s">
        <v>265</v>
      </c>
      <c r="AB48" t="s">
        <v>288</v>
      </c>
      <c r="AC48" t="str">
        <f>CONCATENATE($R48,$R49,$R50,$R51)</f>
        <v>2314</v>
      </c>
      <c r="AN48">
        <v>1181</v>
      </c>
      <c r="AO48">
        <v>1202</v>
      </c>
      <c r="AP48">
        <v>1188</v>
      </c>
      <c r="AQ48">
        <v>1260</v>
      </c>
      <c r="AT48">
        <f>(($AO$44-$AN$44)/($AN$45-$AN$44))</f>
        <v>0.40740740740740738</v>
      </c>
      <c r="AU48">
        <f>(($AP$43-$AN$43)/($AN$44-$AN$43))</f>
        <v>0.625</v>
      </c>
      <c r="AV48">
        <f>(($AQ$41-$AN$43)/($AN$44-$AN$43))</f>
        <v>0.75</v>
      </c>
      <c r="AW48">
        <f>(($AN$44-$AO$43)/($AO$44-$AO$43))</f>
        <v>0.6071428571428571</v>
      </c>
      <c r="AZ48">
        <f>(($AN$44-$AP$43)/($AP$44-$AP$43))</f>
        <v>0.33333333333333331</v>
      </c>
      <c r="BA48">
        <f>(($AO$44-$AP$43)/($AP$44-$AP$43))</f>
        <v>0.7407407407407407</v>
      </c>
      <c r="BC48">
        <f>(($AN$44-$AQ$41)/($AQ$42-$AQ$41))</f>
        <v>0.19354838709677419</v>
      </c>
      <c r="BD48">
        <f>(($AO$44-$AQ$41)/($AQ$42-$AQ$41))</f>
        <v>0.54838709677419351</v>
      </c>
      <c r="BE48">
        <f>(($AP$43-$AQ$40)/($AQ$41-$AQ$40))</f>
        <v>0.88461538461538458</v>
      </c>
      <c r="BG48">
        <v>2</v>
      </c>
      <c r="BH48">
        <v>296</v>
      </c>
      <c r="BI48">
        <f>($BH$57-$BH$54)/200</f>
        <v>7.0000000000000007E-2</v>
      </c>
      <c r="BQ48">
        <f>(($AO$44-$AN$44)/($AN$45-$AN$44))</f>
        <v>0.40740740740740738</v>
      </c>
      <c r="BR48">
        <f>1-(($AP$43-$AN$43)/($AN$44-$AN$43))</f>
        <v>0.375</v>
      </c>
      <c r="BS48">
        <f>1-(($AQ$41-$AN$43)/($AN$44-$AN$43))</f>
        <v>0.25</v>
      </c>
      <c r="BT48">
        <f>1-(($AN$44-$AO$43)/($AO$44-$AO$43))</f>
        <v>0.3928571428571429</v>
      </c>
      <c r="BW48">
        <f>(($AN$44-$AP$43)/($AP$44-$AP$43))</f>
        <v>0.33333333333333331</v>
      </c>
      <c r="BX48">
        <f>1-(($AO$44-$AP$43)/($AP$44-$AP$43))</f>
        <v>0.2592592592592593</v>
      </c>
      <c r="BZ48">
        <f>(($AN$44-$AQ$41)/($AQ$42-$AQ$41))</f>
        <v>0.19354838709677419</v>
      </c>
      <c r="CA48">
        <f>1-(($AO$44-$AQ$41)/($AQ$42-$AQ$41))</f>
        <v>0.45161290322580649</v>
      </c>
      <c r="CB48">
        <f>1-(($AP$43-$AQ$40)/($AQ$41-$AQ$40))</f>
        <v>0.11538461538461542</v>
      </c>
    </row>
    <row r="49" spans="1:80" x14ac:dyDescent="0.25">
      <c r="A49">
        <v>48</v>
      </c>
      <c r="D49">
        <v>55.579708000000011</v>
      </c>
      <c r="E49" s="3">
        <v>2</v>
      </c>
      <c r="F49">
        <v>45.069290000000009</v>
      </c>
      <c r="G49" s="2">
        <v>3</v>
      </c>
      <c r="P49">
        <v>2</v>
      </c>
      <c r="Q49" t="str">
        <f t="shared" si="0"/>
        <v>23</v>
      </c>
      <c r="R49">
        <v>3</v>
      </c>
      <c r="X49" t="s">
        <v>286</v>
      </c>
      <c r="Y49" t="s">
        <v>266</v>
      </c>
      <c r="AN49">
        <v>1199</v>
      </c>
      <c r="AO49">
        <v>1227</v>
      </c>
      <c r="AP49">
        <v>1211</v>
      </c>
      <c r="AQ49">
        <v>1284</v>
      </c>
      <c r="AU49">
        <f>(($AP$44-$AN$44)/($AN$45-$AN$44))</f>
        <v>0.66666666666666663</v>
      </c>
      <c r="AV49">
        <f>(($AQ$42-$AN$44)/($AN$45-$AN$44))</f>
        <v>0.92592592592592593</v>
      </c>
      <c r="BE49">
        <f>(($AP$44-$AQ$41)/($AQ$42-$AQ$41))</f>
        <v>0.77419354838709675</v>
      </c>
      <c r="BG49">
        <v>3</v>
      </c>
      <c r="BH49">
        <v>301</v>
      </c>
      <c r="BI49">
        <f>($BH$58-$BH$55)/200</f>
        <v>0.1</v>
      </c>
      <c r="BR49">
        <f>1-(($AP$44-$AN$44)/($AN$45-$AN$44))</f>
        <v>0.33333333333333337</v>
      </c>
      <c r="BS49">
        <f>1-(($AQ$42-$AN$44)/($AN$45-$AN$44))</f>
        <v>7.407407407407407E-2</v>
      </c>
      <c r="CB49">
        <f>1-(($AP$44-$AQ$41)/($AQ$42-$AQ$41))</f>
        <v>0.22580645161290325</v>
      </c>
    </row>
    <row r="50" spans="1:80" x14ac:dyDescent="0.25">
      <c r="A50">
        <v>49</v>
      </c>
      <c r="D50">
        <v>55.560700000000011</v>
      </c>
      <c r="E50" s="3">
        <v>2</v>
      </c>
      <c r="F50">
        <v>45.142826000000007</v>
      </c>
      <c r="G50" s="2">
        <v>3</v>
      </c>
      <c r="P50">
        <v>2</v>
      </c>
      <c r="Q50" t="str">
        <f t="shared" si="0"/>
        <v>23</v>
      </c>
      <c r="R50">
        <v>1</v>
      </c>
      <c r="X50" t="s">
        <v>286</v>
      </c>
      <c r="Y50" t="s">
        <v>259</v>
      </c>
      <c r="AN50">
        <v>1223</v>
      </c>
      <c r="AO50">
        <v>1250</v>
      </c>
      <c r="AP50">
        <v>1235</v>
      </c>
      <c r="AQ50">
        <v>1324</v>
      </c>
      <c r="BG50">
        <v>1</v>
      </c>
      <c r="BH50">
        <v>311</v>
      </c>
      <c r="BI50">
        <f>($BH$59-$BH$56)/200</f>
        <v>0.09</v>
      </c>
    </row>
    <row r="51" spans="1:80" x14ac:dyDescent="0.25">
      <c r="A51">
        <v>50</v>
      </c>
      <c r="D51">
        <v>55.403259000000006</v>
      </c>
      <c r="E51" s="3">
        <v>2</v>
      </c>
      <c r="F51">
        <v>45.010594000000005</v>
      </c>
      <c r="G51" s="2">
        <v>3</v>
      </c>
      <c r="P51">
        <v>2</v>
      </c>
      <c r="Q51" t="str">
        <f t="shared" si="0"/>
        <v>23</v>
      </c>
      <c r="R51">
        <v>4</v>
      </c>
      <c r="X51" t="s">
        <v>286</v>
      </c>
      <c r="Y51" t="s">
        <v>267</v>
      </c>
      <c r="AN51">
        <v>1245</v>
      </c>
      <c r="AO51">
        <v>1274</v>
      </c>
      <c r="AP51">
        <v>1259</v>
      </c>
      <c r="AQ51">
        <v>1345</v>
      </c>
      <c r="BG51">
        <v>4</v>
      </c>
      <c r="BH51">
        <v>315</v>
      </c>
      <c r="BI51">
        <f>($BH$60-$BH$57)/200</f>
        <v>0.09</v>
      </c>
    </row>
    <row r="52" spans="1:80" x14ac:dyDescent="0.25">
      <c r="A52">
        <v>51</v>
      </c>
      <c r="D52">
        <v>55.403259000000006</v>
      </c>
      <c r="E52" s="3">
        <v>2</v>
      </c>
      <c r="F52">
        <v>45.010594000000005</v>
      </c>
      <c r="G52" s="2">
        <v>3</v>
      </c>
      <c r="P52">
        <v>2</v>
      </c>
      <c r="Q52" t="str">
        <f t="shared" si="0"/>
        <v>23</v>
      </c>
      <c r="R52">
        <v>3</v>
      </c>
      <c r="X52" t="s">
        <v>286</v>
      </c>
      <c r="Y52" t="s">
        <v>265</v>
      </c>
      <c r="AB52" t="s">
        <v>286</v>
      </c>
      <c r="AC52" t="str">
        <f>CONCATENATE($R52,$R53,$R54,$R55)</f>
        <v>3214</v>
      </c>
      <c r="AN52">
        <v>1266</v>
      </c>
      <c r="AO52">
        <v>1301</v>
      </c>
      <c r="AP52">
        <v>1281</v>
      </c>
      <c r="AQ52">
        <v>1367</v>
      </c>
      <c r="AT52">
        <f>(($AO$46-$AN$46)/($AN$47-$AN$46))</f>
        <v>0.61538461538461542</v>
      </c>
      <c r="AU52">
        <f>(($AP$46-$AN$46)/($AN$47-$AN$46))</f>
        <v>0.5</v>
      </c>
      <c r="AV52">
        <f>(($AQ$43-$AN$46)/($AN$47-$AN$46))</f>
        <v>7.6923076923076927E-2</v>
      </c>
      <c r="AW52">
        <f>(($AN$46-$AO$45)/($AO$46-$AO$45))</f>
        <v>0.4838709677419355</v>
      </c>
      <c r="AX52">
        <f>(($AP$46-$AO$45)/($AO$46-$AO$45))</f>
        <v>0.90322580645161288</v>
      </c>
      <c r="AY52">
        <f>(($AQ$43-$AO$45)/($AO$46-$AO$45))</f>
        <v>0.54838709677419351</v>
      </c>
      <c r="AZ52">
        <f>(($AN$46-$AP$45)/($AP$46-$AP$45))</f>
        <v>0.56666666666666665</v>
      </c>
      <c r="BA52">
        <f>(($AO$45-$AP$45)/($AP$46-$AP$45))</f>
        <v>6.6666666666666666E-2</v>
      </c>
      <c r="BB52">
        <f>(($AQ$43-$AP$45)/($AP$46-$AP$45))</f>
        <v>0.6333333333333333</v>
      </c>
      <c r="BC52">
        <f>(($AN$47-$AQ$43)/($AQ$44-$AQ$43))</f>
        <v>0.92307692307692313</v>
      </c>
      <c r="BD52">
        <f>(($AO$46-$AQ$43)/($AQ$44-$AQ$43))</f>
        <v>0.53846153846153844</v>
      </c>
      <c r="BE52">
        <f>(($AP$46-$AQ$43)/($AQ$44-$AQ$43))</f>
        <v>0.42307692307692307</v>
      </c>
      <c r="BG52">
        <v>3</v>
      </c>
      <c r="BH52">
        <v>325</v>
      </c>
      <c r="BI52">
        <f>($BH$61-$BH$58)/200</f>
        <v>7.4999999999999997E-2</v>
      </c>
      <c r="BQ52">
        <f>1-(($AO$46-$AN$46)/($AN$47-$AN$46))</f>
        <v>0.38461538461538458</v>
      </c>
      <c r="BR52">
        <f>(($AP$46-$AN$46)/($AN$47-$AN$46))</f>
        <v>0.5</v>
      </c>
      <c r="BS52">
        <f>(($AQ$43-$AN$46)/($AN$47-$AN$46))</f>
        <v>7.6923076923076927E-2</v>
      </c>
      <c r="BT52">
        <f>(($AN$46-$AO$45)/($AO$46-$AO$45))</f>
        <v>0.4838709677419355</v>
      </c>
      <c r="BU52">
        <f>1-(($AP$46-$AO$45)/($AO$46-$AO$45))</f>
        <v>9.6774193548387122E-2</v>
      </c>
      <c r="BV52">
        <f>1-(($AQ$43-$AO$45)/($AO$46-$AO$45))</f>
        <v>0.45161290322580649</v>
      </c>
      <c r="BW52">
        <f>1-(($AN$46-$AP$45)/($AP$46-$AP$45))</f>
        <v>0.43333333333333335</v>
      </c>
      <c r="BX52">
        <f>(($AO$45-$AP$45)/($AP$46-$AP$45))</f>
        <v>6.6666666666666666E-2</v>
      </c>
      <c r="BY52">
        <f>1-(($AQ$43-$AP$45)/($AP$46-$AP$45))</f>
        <v>0.3666666666666667</v>
      </c>
      <c r="BZ52">
        <f>1-(($AN$47-$AQ$43)/($AQ$44-$AQ$43))</f>
        <v>7.6923076923076872E-2</v>
      </c>
      <c r="CA52">
        <f>1-(($AO$46-$AQ$43)/($AQ$44-$AQ$43))</f>
        <v>0.46153846153846156</v>
      </c>
      <c r="CB52">
        <f>(($AP$46-$AQ$43)/($AQ$44-$AQ$43))</f>
        <v>0.42307692307692307</v>
      </c>
    </row>
    <row r="53" spans="1:80" x14ac:dyDescent="0.25">
      <c r="A53">
        <v>52</v>
      </c>
      <c r="P53">
        <v>0</v>
      </c>
      <c r="Q53" t="str">
        <f t="shared" si="0"/>
        <v/>
      </c>
      <c r="R53">
        <v>2</v>
      </c>
      <c r="X53" t="s">
        <v>286</v>
      </c>
      <c r="Y53" t="s">
        <v>266</v>
      </c>
      <c r="AN53">
        <v>1290</v>
      </c>
      <c r="AO53">
        <v>1311</v>
      </c>
      <c r="AP53">
        <v>1306</v>
      </c>
      <c r="AQ53">
        <v>1391</v>
      </c>
      <c r="AT53">
        <f>(($AO$47-$AN$47)/($AN$48-$AN$47))</f>
        <v>0.77272727272727271</v>
      </c>
      <c r="AU53">
        <f>(($AP$47-$AN$47)/($AN$48-$AN$47))</f>
        <v>0.36363636363636365</v>
      </c>
      <c r="AV53">
        <f>(($AQ$44-$AN$47)/($AN$48-$AN$47))</f>
        <v>9.0909090909090912E-2</v>
      </c>
      <c r="AW53">
        <f>(($AN$47-$AO$46)/($AO$47-$AO$46))</f>
        <v>0.37037037037037035</v>
      </c>
      <c r="AX53">
        <f>(($AP$47-$AO$46)/($AO$47-$AO$46))</f>
        <v>0.66666666666666663</v>
      </c>
      <c r="AY53">
        <f>(($AQ$44-$AO$46)/($AO$47-$AO$46))</f>
        <v>0.44444444444444442</v>
      </c>
      <c r="AZ53">
        <f>(($AN$47-$AP$46)/($AP$47-$AP$46))</f>
        <v>0.61904761904761907</v>
      </c>
      <c r="BA53">
        <f>(($AO$46-$AP$46)/($AP$47-$AP$46))</f>
        <v>0.14285714285714285</v>
      </c>
      <c r="BB53">
        <f>(($AQ$44-$AP$46)/($AP$47-$AP$46))</f>
        <v>0.7142857142857143</v>
      </c>
      <c r="BC53">
        <f>(($AN$48-$AQ$44)/($AQ$45-$AQ$44))</f>
        <v>0.7407407407407407</v>
      </c>
      <c r="BD53">
        <f>(($AO$47-$AQ$44)/($AQ$45-$AQ$44))</f>
        <v>0.55555555555555558</v>
      </c>
      <c r="BE53">
        <f>(($AP$47-$AQ$44)/($AQ$45-$AQ$44))</f>
        <v>0.22222222222222221</v>
      </c>
      <c r="BG53">
        <v>2</v>
      </c>
      <c r="BH53">
        <v>326</v>
      </c>
      <c r="BI53">
        <f>($BH$62-$BH$59)/200</f>
        <v>8.5000000000000006E-2</v>
      </c>
      <c r="BQ53">
        <f>1-(($AO$47-$AN$47)/($AN$48-$AN$47))</f>
        <v>0.22727272727272729</v>
      </c>
      <c r="BR53">
        <f>(($AP$47-$AN$47)/($AN$48-$AN$47))</f>
        <v>0.36363636363636365</v>
      </c>
      <c r="BS53">
        <f>(($AQ$44-$AN$47)/($AN$48-$AN$47))</f>
        <v>9.0909090909090912E-2</v>
      </c>
      <c r="BT53">
        <f>(($AN$47-$AO$46)/($AO$47-$AO$46))</f>
        <v>0.37037037037037035</v>
      </c>
      <c r="BU53">
        <f>1-(($AP$47-$AO$46)/($AO$47-$AO$46))</f>
        <v>0.33333333333333337</v>
      </c>
      <c r="BV53">
        <f>(($AQ$44-$AO$46)/($AO$47-$AO$46))</f>
        <v>0.44444444444444442</v>
      </c>
      <c r="BW53">
        <f>1-(($AN$47-$AP$46)/($AP$47-$AP$46))</f>
        <v>0.38095238095238093</v>
      </c>
      <c r="BX53">
        <f>(($AO$46-$AP$46)/($AP$47-$AP$46))</f>
        <v>0.14285714285714285</v>
      </c>
      <c r="BY53">
        <f>1-(($AQ$44-$AP$46)/($AP$47-$AP$46))</f>
        <v>0.2857142857142857</v>
      </c>
      <c r="BZ53">
        <f>1-(($AN$48-$AQ$44)/($AQ$45-$AQ$44))</f>
        <v>0.2592592592592593</v>
      </c>
      <c r="CA53">
        <f>1-(($AO$47-$AQ$44)/($AQ$45-$AQ$44))</f>
        <v>0.44444444444444442</v>
      </c>
      <c r="CB53">
        <f>(($AP$47-$AQ$44)/($AQ$45-$AQ$44))</f>
        <v>0.22222222222222221</v>
      </c>
    </row>
    <row r="54" spans="1:80" x14ac:dyDescent="0.25">
      <c r="A54">
        <v>53</v>
      </c>
      <c r="B54">
        <v>65.279389000000009</v>
      </c>
      <c r="C54" s="4">
        <v>1</v>
      </c>
      <c r="P54">
        <v>1</v>
      </c>
      <c r="Q54" t="str">
        <f t="shared" si="0"/>
        <v>1</v>
      </c>
      <c r="R54">
        <v>1</v>
      </c>
      <c r="X54" t="s">
        <v>286</v>
      </c>
      <c r="Y54" t="s">
        <v>259</v>
      </c>
      <c r="AN54">
        <v>1325</v>
      </c>
      <c r="AO54">
        <v>1335</v>
      </c>
      <c r="AP54">
        <v>1310</v>
      </c>
      <c r="AQ54">
        <v>1416</v>
      </c>
      <c r="AT54">
        <f>(($AO$48-$AN$49)/($AN$50-$AN$49))</f>
        <v>0.125</v>
      </c>
      <c r="AU54">
        <f>(($AP$48-$AN$48)/($AN$49-$AN$48))</f>
        <v>0.3888888888888889</v>
      </c>
      <c r="AV54">
        <f>(($AQ$45-$AN$48)/($AN$49-$AN$48))</f>
        <v>0.3888888888888889</v>
      </c>
      <c r="AW54">
        <f>(($AN$48-$AO$47)/($AO$48-$AO$47))</f>
        <v>0.19230769230769232</v>
      </c>
      <c r="AX54">
        <f>(($AP$48-$AO$47)/($AO$48-$AO$47))</f>
        <v>0.46153846153846156</v>
      </c>
      <c r="AY54">
        <f>(($AQ$45-$AO$47)/($AO$48-$AO$47))</f>
        <v>0.46153846153846156</v>
      </c>
      <c r="AZ54">
        <f>(($AN$48-$AP$47)/($AP$48-$AP$47))</f>
        <v>0.66666666666666663</v>
      </c>
      <c r="BA54">
        <f>(($AO$47-$AP$47)/($AP$48-$AP$47))</f>
        <v>0.42857142857142855</v>
      </c>
      <c r="BB54">
        <f>(($AQ$45-$AP$48)/($AP$49-$AP$48))</f>
        <v>0</v>
      </c>
      <c r="BC54">
        <f>(($AN$49-$AQ$45)/($AQ$46-$AQ$45))</f>
        <v>0.5</v>
      </c>
      <c r="BD54">
        <f>(($AO$48-$AQ$45)/($AQ$46-$AQ$45))</f>
        <v>0.63636363636363635</v>
      </c>
      <c r="BE54">
        <f>(($AP$48-$AQ$45)/($AQ$46-$AQ$45))</f>
        <v>0</v>
      </c>
      <c r="BG54">
        <v>1</v>
      </c>
      <c r="BH54">
        <v>338</v>
      </c>
      <c r="BI54">
        <f>($BH$63-$BH$60)/200</f>
        <v>0.115</v>
      </c>
      <c r="BQ54">
        <f>(($AO$48-$AN$49)/($AN$50-$AN$49))</f>
        <v>0.125</v>
      </c>
      <c r="BR54">
        <f>(($AP$48-$AN$48)/($AN$49-$AN$48))</f>
        <v>0.3888888888888889</v>
      </c>
      <c r="BS54">
        <f>(($AQ$45-$AN$48)/($AN$49-$AN$48))</f>
        <v>0.3888888888888889</v>
      </c>
      <c r="BT54">
        <f>(($AN$48-$AO$47)/($AO$48-$AO$47))</f>
        <v>0.19230769230769232</v>
      </c>
      <c r="BU54">
        <f>(($AP$48-$AO$47)/($AO$48-$AO$47))</f>
        <v>0.46153846153846156</v>
      </c>
      <c r="BV54">
        <f>(($AQ$45-$AO$47)/($AO$48-$AO$47))</f>
        <v>0.46153846153846156</v>
      </c>
      <c r="BW54">
        <f>1-(($AN$48-$AP$47)/($AP$48-$AP$47))</f>
        <v>0.33333333333333337</v>
      </c>
      <c r="BX54">
        <f>(($AO$47-$AP$47)/($AP$48-$AP$47))</f>
        <v>0.42857142857142855</v>
      </c>
      <c r="BY54">
        <f>(($AQ$45-$AP$48)/($AP$49-$AP$48))</f>
        <v>0</v>
      </c>
      <c r="BZ54">
        <f>(($AN$49-$AQ$45)/($AQ$46-$AQ$45))</f>
        <v>0.5</v>
      </c>
      <c r="CA54">
        <f>1-(($AO$48-$AQ$45)/($AQ$46-$AQ$45))</f>
        <v>0.36363636363636365</v>
      </c>
      <c r="CB54">
        <f>(($AP$48-$AQ$45)/($AQ$46-$AQ$45))</f>
        <v>0</v>
      </c>
    </row>
    <row r="55" spans="1:80" x14ac:dyDescent="0.25">
      <c r="A55">
        <v>54</v>
      </c>
      <c r="B55">
        <v>65.348812000000009</v>
      </c>
      <c r="C55" s="4">
        <v>1</v>
      </c>
      <c r="P55">
        <v>1</v>
      </c>
      <c r="Q55" t="str">
        <f t="shared" si="0"/>
        <v>1</v>
      </c>
      <c r="R55">
        <v>4</v>
      </c>
      <c r="X55" t="s">
        <v>286</v>
      </c>
      <c r="Y55" t="s">
        <v>267</v>
      </c>
      <c r="AN55">
        <v>1349</v>
      </c>
      <c r="AO55">
        <v>1356</v>
      </c>
      <c r="AP55">
        <v>1339</v>
      </c>
      <c r="AQ55">
        <v>1442</v>
      </c>
      <c r="AT55">
        <f>(($AO$49-$AN$50)/($AN$51-$AN$50))</f>
        <v>0.18181818181818182</v>
      </c>
      <c r="AU55">
        <f>(($AP$49-$AN$49)/($AN$50-$AN$49))</f>
        <v>0.5</v>
      </c>
      <c r="AV55">
        <f>(($AQ$46-$AN$49)/($AN$50-$AN$49))</f>
        <v>0.45833333333333331</v>
      </c>
      <c r="AW55">
        <f>(($AN$49-$AO$47)/($AO$48-$AO$47))</f>
        <v>0.88461538461538458</v>
      </c>
      <c r="AX55">
        <f>(($AP$49-$AO$48)/($AO$49-$AO$48))</f>
        <v>0.36</v>
      </c>
      <c r="AY55">
        <f>(($AQ$46-$AO$48)/($AO$49-$AO$48))</f>
        <v>0.32</v>
      </c>
      <c r="AZ55">
        <f>(($AN$49-$AP$48)/($AP$49-$AP$48))</f>
        <v>0.47826086956521741</v>
      </c>
      <c r="BA55">
        <f>(($AO$48-$AP$48)/($AP$49-$AP$48))</f>
        <v>0.60869565217391308</v>
      </c>
      <c r="BB55">
        <f>(($AQ$46-$AP$48)/($AP$49-$AP$48))</f>
        <v>0.95652173913043481</v>
      </c>
      <c r="BC55">
        <f>(($AN$50-$AQ$46)/($AQ$47-$AQ$46))</f>
        <v>0.52</v>
      </c>
      <c r="BD55">
        <f>(($AO$49-$AQ$46)/($AQ$47-$AQ$46))</f>
        <v>0.68</v>
      </c>
      <c r="BE55">
        <f>(($AP$49-$AQ$46)/($AQ$47-$AQ$46))</f>
        <v>0.04</v>
      </c>
      <c r="BG55">
        <v>4</v>
      </c>
      <c r="BH55">
        <v>342</v>
      </c>
      <c r="BI55">
        <f>($BH$64-$BH$61)/200</f>
        <v>8.5000000000000006E-2</v>
      </c>
      <c r="BQ55">
        <f>(($AO$49-$AN$50)/($AN$51-$AN$50))</f>
        <v>0.18181818181818182</v>
      </c>
      <c r="BR55">
        <f>(($AP$49-$AN$49)/($AN$50-$AN$49))</f>
        <v>0.5</v>
      </c>
      <c r="BS55">
        <f>(($AQ$46-$AN$49)/($AN$50-$AN$49))</f>
        <v>0.45833333333333331</v>
      </c>
      <c r="BT55">
        <f>1-(($AN$49-$AO$47)/($AO$48-$AO$47))</f>
        <v>0.11538461538461542</v>
      </c>
      <c r="BU55">
        <f>(($AP$49-$AO$48)/($AO$49-$AO$48))</f>
        <v>0.36</v>
      </c>
      <c r="BV55">
        <f>(($AQ$46-$AO$48)/($AO$49-$AO$48))</f>
        <v>0.32</v>
      </c>
      <c r="BW55">
        <f>(($AN$49-$AP$48)/($AP$49-$AP$48))</f>
        <v>0.47826086956521741</v>
      </c>
      <c r="BX55">
        <f>1-(($AO$48-$AP$48)/($AP$49-$AP$48))</f>
        <v>0.39130434782608692</v>
      </c>
      <c r="BY55">
        <f>1-(($AQ$46-$AP$48)/($AP$49-$AP$48))</f>
        <v>4.3478260869565188E-2</v>
      </c>
      <c r="BZ55">
        <f>1-(($AN$50-$AQ$46)/($AQ$47-$AQ$46))</f>
        <v>0.48</v>
      </c>
      <c r="CA55">
        <f>1-(($AO$49-$AQ$46)/($AQ$47-$AQ$46))</f>
        <v>0.31999999999999995</v>
      </c>
      <c r="CB55">
        <f>(($AP$49-$AQ$46)/($AQ$47-$AQ$46))</f>
        <v>0.04</v>
      </c>
    </row>
    <row r="56" spans="1:80" x14ac:dyDescent="0.25">
      <c r="A56">
        <v>55</v>
      </c>
      <c r="B56">
        <v>65.357613000000015</v>
      </c>
      <c r="C56" s="4">
        <v>1</v>
      </c>
      <c r="P56">
        <v>1</v>
      </c>
      <c r="Q56" t="str">
        <f t="shared" si="0"/>
        <v>1</v>
      </c>
      <c r="R56">
        <v>3</v>
      </c>
      <c r="X56" t="s">
        <v>286</v>
      </c>
      <c r="Y56" t="s">
        <v>265</v>
      </c>
      <c r="AB56" t="s">
        <v>286</v>
      </c>
      <c r="AC56" t="str">
        <f>CONCATENATE($R56,$R57,$R58,$R59)</f>
        <v>3214</v>
      </c>
      <c r="AN56">
        <v>1374</v>
      </c>
      <c r="AO56">
        <v>1381</v>
      </c>
      <c r="AP56">
        <v>1365</v>
      </c>
      <c r="AQ56">
        <v>1466</v>
      </c>
      <c r="AT56">
        <f>(($AO$50-$AN$51)/($AN$52-$AN$51))</f>
        <v>0.23809523809523808</v>
      </c>
      <c r="AU56">
        <f>(($AP$50-$AN$50)/($AN$51-$AN$50))</f>
        <v>0.54545454545454541</v>
      </c>
      <c r="AV56">
        <f>(($AQ$47-$AN$50)/($AN$51-$AN$50))</f>
        <v>0.54545454545454541</v>
      </c>
      <c r="AW56">
        <f>(($AN$50-$AO$48)/($AO$49-$AO$48))</f>
        <v>0.84</v>
      </c>
      <c r="AX56">
        <f>(($AP$50-$AO$49)/($AO$50-$AO$49))</f>
        <v>0.34782608695652173</v>
      </c>
      <c r="AY56">
        <f>(($AQ$47-$AO$49)/($AO$50-$AO$49))</f>
        <v>0.34782608695652173</v>
      </c>
      <c r="AZ56">
        <f>(($AN$50-$AP$49)/($AP$50-$AP$49))</f>
        <v>0.5</v>
      </c>
      <c r="BA56">
        <f>(($AO$49-$AP$49)/($AP$50-$AP$49))</f>
        <v>0.66666666666666663</v>
      </c>
      <c r="BB56">
        <f>(($AQ$47-$AP$50)/($AP$51-$AP$50))</f>
        <v>0</v>
      </c>
      <c r="BC56">
        <f>(($AN$51-$AQ$47)/($AQ$48-$AQ$47))</f>
        <v>0.4</v>
      </c>
      <c r="BD56">
        <f>(($AO$50-$AQ$47)/($AQ$48-$AQ$47))</f>
        <v>0.6</v>
      </c>
      <c r="BE56">
        <f>(($AP$50-$AQ$47)/($AQ$48-$AQ$47))</f>
        <v>0</v>
      </c>
      <c r="BG56">
        <v>3</v>
      </c>
      <c r="BH56">
        <v>349</v>
      </c>
      <c r="BI56">
        <f>($BH$65-$BH$62)/200</f>
        <v>8.5000000000000006E-2</v>
      </c>
      <c r="BQ56">
        <f>(($AO$50-$AN$51)/($AN$52-$AN$51))</f>
        <v>0.23809523809523808</v>
      </c>
      <c r="BR56">
        <f>1-(($AP$50-$AN$50)/($AN$51-$AN$50))</f>
        <v>0.45454545454545459</v>
      </c>
      <c r="BS56">
        <f>1-(($AQ$47-$AN$50)/($AN$51-$AN$50))</f>
        <v>0.45454545454545459</v>
      </c>
      <c r="BT56">
        <f>1-(($AN$50-$AO$48)/($AO$49-$AO$48))</f>
        <v>0.16000000000000003</v>
      </c>
      <c r="BU56">
        <f>(($AP$50-$AO$49)/($AO$50-$AO$49))</f>
        <v>0.34782608695652173</v>
      </c>
      <c r="BV56">
        <f>(($AQ$47-$AO$49)/($AO$50-$AO$49))</f>
        <v>0.34782608695652173</v>
      </c>
      <c r="BW56">
        <f>(($AN$50-$AP$49)/($AP$50-$AP$49))</f>
        <v>0.5</v>
      </c>
      <c r="BX56">
        <f>1-(($AO$49-$AP$49)/($AP$50-$AP$49))</f>
        <v>0.33333333333333337</v>
      </c>
      <c r="BY56">
        <f>(($AQ$47-$AP$50)/($AP$51-$AP$50))</f>
        <v>0</v>
      </c>
      <c r="BZ56">
        <f>(($AN$51-$AQ$47)/($AQ$48-$AQ$47))</f>
        <v>0.4</v>
      </c>
      <c r="CA56">
        <f>1-(($AO$50-$AQ$47)/($AQ$48-$AQ$47))</f>
        <v>0.4</v>
      </c>
      <c r="CB56">
        <f>(($AP$50-$AQ$47)/($AQ$48-$AQ$47))</f>
        <v>0</v>
      </c>
    </row>
    <row r="57" spans="1:80" x14ac:dyDescent="0.25">
      <c r="A57">
        <v>56</v>
      </c>
      <c r="B57">
        <v>65.327149000000006</v>
      </c>
      <c r="C57" s="4">
        <v>1</v>
      </c>
      <c r="P57">
        <v>1</v>
      </c>
      <c r="Q57" t="str">
        <f t="shared" si="0"/>
        <v>1</v>
      </c>
      <c r="R57">
        <v>2</v>
      </c>
      <c r="X57" t="s">
        <v>286</v>
      </c>
      <c r="Y57" t="s">
        <v>266</v>
      </c>
      <c r="AN57">
        <v>1400</v>
      </c>
      <c r="AO57">
        <v>1406</v>
      </c>
      <c r="AP57">
        <v>1388</v>
      </c>
      <c r="AQ57">
        <v>1493</v>
      </c>
      <c r="AT57">
        <f>(($AO$51-$AN$52)/($AN$53-$AN$52))</f>
        <v>0.33333333333333331</v>
      </c>
      <c r="AU57">
        <f>(($AP$51-$AN$51)/($AN$52-$AN$51))</f>
        <v>0.66666666666666663</v>
      </c>
      <c r="AV57">
        <f>(($AQ$48-$AN$51)/($AN$52-$AN$51))</f>
        <v>0.7142857142857143</v>
      </c>
      <c r="AW57">
        <f>(($AN$51-$AO$49)/($AO$50-$AO$49))</f>
        <v>0.78260869565217395</v>
      </c>
      <c r="AX57">
        <f>(($AP$51-$AO$50)/($AO$51-$AO$50))</f>
        <v>0.375</v>
      </c>
      <c r="AY57">
        <f>(($AQ$48-$AO$50)/($AO$51-$AO$50))</f>
        <v>0.41666666666666669</v>
      </c>
      <c r="AZ57">
        <f>(($AN$51-$AP$50)/($AP$51-$AP$50))</f>
        <v>0.41666666666666669</v>
      </c>
      <c r="BA57">
        <f>(($AO$50-$AP$50)/($AP$51-$AP$50))</f>
        <v>0.625</v>
      </c>
      <c r="BB57">
        <f>(($AQ$48-$AP$51)/($AP$52-$AP$51))</f>
        <v>4.5454545454545456E-2</v>
      </c>
      <c r="BC57">
        <f>(($AN$52-$AQ$48)/($AQ$49-$AQ$48))</f>
        <v>0.25</v>
      </c>
      <c r="BD57">
        <f>(($AO$51-$AQ$48)/($AQ$49-$AQ$48))</f>
        <v>0.58333333333333337</v>
      </c>
      <c r="BE57">
        <f>(($AP$51-$AQ$47)/($AQ$48-$AQ$47))</f>
        <v>0.96</v>
      </c>
      <c r="BG57">
        <v>2</v>
      </c>
      <c r="BH57">
        <v>352</v>
      </c>
      <c r="BI57">
        <f>($BH$66-$BH$63)/200</f>
        <v>8.5000000000000006E-2</v>
      </c>
      <c r="BQ57">
        <f>(($AO$51-$AN$52)/($AN$53-$AN$52))</f>
        <v>0.33333333333333331</v>
      </c>
      <c r="BR57">
        <f>1-(($AP$51-$AN$51)/($AN$52-$AN$51))</f>
        <v>0.33333333333333337</v>
      </c>
      <c r="BS57">
        <f>1-(($AQ$48-$AN$51)/($AN$52-$AN$51))</f>
        <v>0.2857142857142857</v>
      </c>
      <c r="BT57">
        <f>1-(($AN$51-$AO$49)/($AO$50-$AO$49))</f>
        <v>0.21739130434782605</v>
      </c>
      <c r="BU57">
        <f>(($AP$51-$AO$50)/($AO$51-$AO$50))</f>
        <v>0.375</v>
      </c>
      <c r="BV57">
        <f>(($AQ$48-$AO$50)/($AO$51-$AO$50))</f>
        <v>0.41666666666666669</v>
      </c>
      <c r="BW57">
        <f>(($AN$51-$AP$50)/($AP$51-$AP$50))</f>
        <v>0.41666666666666669</v>
      </c>
      <c r="BX57">
        <f>1-(($AO$50-$AP$50)/($AP$51-$AP$50))</f>
        <v>0.375</v>
      </c>
      <c r="BY57">
        <f>(($AQ$48-$AP$51)/($AP$52-$AP$51))</f>
        <v>4.5454545454545456E-2</v>
      </c>
      <c r="BZ57">
        <f>(($AN$52-$AQ$48)/($AQ$49-$AQ$48))</f>
        <v>0.25</v>
      </c>
      <c r="CA57">
        <f>1-(($AO$51-$AQ$48)/($AQ$49-$AQ$48))</f>
        <v>0.41666666666666663</v>
      </c>
      <c r="CB57">
        <f>1-(($AP$51-$AQ$47)/($AQ$48-$AQ$47))</f>
        <v>4.0000000000000036E-2</v>
      </c>
    </row>
    <row r="58" spans="1:80" x14ac:dyDescent="0.25">
      <c r="A58">
        <v>57</v>
      </c>
      <c r="B58">
        <v>65.33995800000001</v>
      </c>
      <c r="C58" s="4">
        <v>1</v>
      </c>
      <c r="H58">
        <v>58.479031000000006</v>
      </c>
      <c r="I58" s="5">
        <v>4</v>
      </c>
      <c r="P58">
        <v>2</v>
      </c>
      <c r="Q58" t="str">
        <f t="shared" si="0"/>
        <v>14</v>
      </c>
      <c r="R58">
        <v>1</v>
      </c>
      <c r="X58" t="s">
        <v>286</v>
      </c>
      <c r="Y58" t="s">
        <v>259</v>
      </c>
      <c r="AN58">
        <v>1430</v>
      </c>
      <c r="AO58">
        <v>1434</v>
      </c>
      <c r="AP58">
        <v>1414</v>
      </c>
      <c r="AQ58">
        <v>1518</v>
      </c>
      <c r="AU58">
        <f>(($AP$52-$AN$52)/($AN$53-$AN$52))</f>
        <v>0.625</v>
      </c>
      <c r="AV58">
        <f>(($AQ$49-$AN$52)/($AN$53-$AN$52))</f>
        <v>0.75</v>
      </c>
      <c r="AW58">
        <f>(($AN$52-$AO$50)/($AO$51-$AO$50))</f>
        <v>0.66666666666666663</v>
      </c>
      <c r="AX58">
        <f>(($AP$52-$AO$51)/($AO$52-$AO$51))</f>
        <v>0.25925925925925924</v>
      </c>
      <c r="AY58">
        <f>(($AQ$49-$AO$51)/($AO$52-$AO$51))</f>
        <v>0.37037037037037035</v>
      </c>
      <c r="AZ58">
        <f>(($AN$52-$AP$51)/($AP$52-$AP$51))</f>
        <v>0.31818181818181818</v>
      </c>
      <c r="BA58">
        <f>(($AO$51-$AP$51)/($AP$52-$AP$51))</f>
        <v>0.68181818181818177</v>
      </c>
      <c r="BB58">
        <f>(($AQ$49-$AP$52)/($AP$53-$AP$52))</f>
        <v>0.12</v>
      </c>
      <c r="BE58">
        <f>(($AP$52-$AQ$48)/($AQ$49-$AQ$48))</f>
        <v>0.875</v>
      </c>
      <c r="BG58">
        <v>1</v>
      </c>
      <c r="BH58">
        <v>362</v>
      </c>
      <c r="BI58">
        <f>($BH$67-$BH$64)/200</f>
        <v>0.12</v>
      </c>
      <c r="BR58">
        <f>1-(($AP$52-$AN$52)/($AN$53-$AN$52))</f>
        <v>0.375</v>
      </c>
      <c r="BS58">
        <f>1-(($AQ$49-$AN$52)/($AN$53-$AN$52))</f>
        <v>0.25</v>
      </c>
      <c r="BT58">
        <f>1-(($AN$52-$AO$50)/($AO$51-$AO$50))</f>
        <v>0.33333333333333337</v>
      </c>
      <c r="BU58">
        <f>(($AP$52-$AO$51)/($AO$52-$AO$51))</f>
        <v>0.25925925925925924</v>
      </c>
      <c r="BV58">
        <f>(($AQ$49-$AO$51)/($AO$52-$AO$51))</f>
        <v>0.37037037037037035</v>
      </c>
      <c r="BW58">
        <f>(($AN$52-$AP$51)/($AP$52-$AP$51))</f>
        <v>0.31818181818181818</v>
      </c>
      <c r="BX58">
        <f>1-(($AO$51-$AP$51)/($AP$52-$AP$51))</f>
        <v>0.31818181818181823</v>
      </c>
      <c r="BY58">
        <f>(($AQ$49-$AP$52)/($AP$53-$AP$52))</f>
        <v>0.12</v>
      </c>
      <c r="CB58">
        <f>1-(($AP$52-$AQ$48)/($AQ$49-$AQ$48))</f>
        <v>0.125</v>
      </c>
    </row>
    <row r="59" spans="1:80" x14ac:dyDescent="0.25">
      <c r="A59">
        <v>58</v>
      </c>
      <c r="B59">
        <v>65.320637000000005</v>
      </c>
      <c r="C59" s="4">
        <v>1</v>
      </c>
      <c r="H59">
        <v>58.498768000000005</v>
      </c>
      <c r="I59" s="5">
        <v>4</v>
      </c>
      <c r="P59">
        <v>2</v>
      </c>
      <c r="Q59" t="str">
        <f t="shared" si="0"/>
        <v>14</v>
      </c>
      <c r="R59">
        <v>4</v>
      </c>
      <c r="X59" t="s">
        <v>286</v>
      </c>
      <c r="Y59" t="s">
        <v>267</v>
      </c>
      <c r="AN59">
        <v>1454</v>
      </c>
      <c r="AO59">
        <v>1458</v>
      </c>
      <c r="AP59">
        <v>1441</v>
      </c>
      <c r="AQ59">
        <v>1545</v>
      </c>
      <c r="AW59">
        <f>(($AN$53-$AO$51)/($AO$52-$AO$51))</f>
        <v>0.59259259259259256</v>
      </c>
      <c r="AZ59">
        <f>(($AN$53-$AP$52)/($AP$53-$AP$52))</f>
        <v>0.36</v>
      </c>
      <c r="BA59">
        <f>(($AO$52-$AP$52)/($AP$53-$AP$52))</f>
        <v>0.8</v>
      </c>
      <c r="BG59">
        <v>4</v>
      </c>
      <c r="BH59">
        <v>367</v>
      </c>
      <c r="BI59">
        <f>($BH$68-$BH$65)/200</f>
        <v>9.5000000000000001E-2</v>
      </c>
      <c r="BT59">
        <f>1-(($AN$53-$AO$51)/($AO$52-$AO$51))</f>
        <v>0.40740740740740744</v>
      </c>
      <c r="BW59">
        <f>(($AN$53-$AP$52)/($AP$53-$AP$52))</f>
        <v>0.36</v>
      </c>
      <c r="BX59">
        <f>1-(($AO$52-$AP$52)/($AP$53-$AP$52))</f>
        <v>0.19999999999999996</v>
      </c>
    </row>
    <row r="60" spans="1:80" x14ac:dyDescent="0.25">
      <c r="A60">
        <v>59</v>
      </c>
      <c r="B60">
        <v>65.326785999999998</v>
      </c>
      <c r="C60" s="4">
        <v>1</v>
      </c>
      <c r="H60">
        <v>58.517464000000011</v>
      </c>
      <c r="I60" s="5">
        <v>4</v>
      </c>
      <c r="P60">
        <v>2</v>
      </c>
      <c r="Q60" t="str">
        <f t="shared" si="0"/>
        <v>14</v>
      </c>
      <c r="R60">
        <v>3</v>
      </c>
      <c r="X60" t="s">
        <v>286</v>
      </c>
      <c r="Y60" t="s">
        <v>265</v>
      </c>
      <c r="AB60" t="s">
        <v>286</v>
      </c>
      <c r="AC60" t="str">
        <f>CONCATENATE($R60,$R61,$R62,$R63)</f>
        <v>3214</v>
      </c>
      <c r="AN60">
        <v>1479</v>
      </c>
      <c r="AO60">
        <v>1484</v>
      </c>
      <c r="AP60">
        <v>1466</v>
      </c>
      <c r="BG60">
        <v>3</v>
      </c>
      <c r="BH60">
        <v>370</v>
      </c>
      <c r="BI60">
        <f>($BH$69-$BH$66)/200</f>
        <v>0.08</v>
      </c>
    </row>
    <row r="61" spans="1:80" x14ac:dyDescent="0.25">
      <c r="A61">
        <v>60</v>
      </c>
      <c r="B61">
        <v>65.323448000000013</v>
      </c>
      <c r="C61" s="4">
        <v>1</v>
      </c>
      <c r="H61">
        <v>58.510433000000006</v>
      </c>
      <c r="I61" s="5">
        <v>4</v>
      </c>
      <c r="P61">
        <v>2</v>
      </c>
      <c r="Q61" t="str">
        <f t="shared" si="0"/>
        <v>14</v>
      </c>
      <c r="R61">
        <v>2</v>
      </c>
      <c r="X61" t="s">
        <v>286</v>
      </c>
      <c r="Y61" t="s">
        <v>266</v>
      </c>
      <c r="AN61">
        <v>1503</v>
      </c>
      <c r="AO61">
        <v>1508</v>
      </c>
      <c r="AP61">
        <v>1492</v>
      </c>
      <c r="BG61">
        <v>2</v>
      </c>
      <c r="BH61">
        <v>377</v>
      </c>
      <c r="BI61">
        <f>($BH$70-$BH$67)/200</f>
        <v>0.09</v>
      </c>
    </row>
    <row r="62" spans="1:80" x14ac:dyDescent="0.25">
      <c r="A62">
        <v>61</v>
      </c>
      <c r="B62">
        <v>65.326416000000009</v>
      </c>
      <c r="C62" s="4">
        <v>1</v>
      </c>
      <c r="H62">
        <v>58.481636000000009</v>
      </c>
      <c r="I62" s="5">
        <v>4</v>
      </c>
      <c r="P62">
        <v>2</v>
      </c>
      <c r="Q62" t="str">
        <f t="shared" si="0"/>
        <v>14</v>
      </c>
      <c r="R62">
        <v>1</v>
      </c>
      <c r="X62" t="s">
        <v>286</v>
      </c>
      <c r="Y62" t="s">
        <v>259</v>
      </c>
      <c r="AN62">
        <v>1526</v>
      </c>
      <c r="AO62">
        <v>1533</v>
      </c>
      <c r="AP62">
        <v>1518</v>
      </c>
      <c r="AT62">
        <f>(($AO$54-$AN$54)/($AN$55-$AN$54))</f>
        <v>0.41666666666666669</v>
      </c>
      <c r="AU62">
        <f>(($AP$55-$AN$54)/($AN$55-$AN$54))</f>
        <v>0.58333333333333337</v>
      </c>
      <c r="AV62">
        <f>(($AQ$51-$AN$54)/($AN$55-$AN$54))</f>
        <v>0.83333333333333337</v>
      </c>
      <c r="AW62">
        <f>(($AN$54-$AO$53)/($AO$54-$AO$53))</f>
        <v>0.58333333333333337</v>
      </c>
      <c r="AX62">
        <f>(($AP$55-$AO$54)/($AO$55-$AO$54))</f>
        <v>0.19047619047619047</v>
      </c>
      <c r="AY62">
        <f>(($AQ$50-$AO$53)/($AO$54-$AO$53))</f>
        <v>0.54166666666666663</v>
      </c>
      <c r="AZ62">
        <f>(($AN$54-$AP$54)/($AP$55-$AP$54))</f>
        <v>0.51724137931034486</v>
      </c>
      <c r="BA62">
        <f>(($AO$53-$AP$54)/($AP$55-$AP$54))</f>
        <v>3.4482758620689655E-2</v>
      </c>
      <c r="BB62">
        <f>(($AQ$50-$AP$54)/($AP$55-$AP$54))</f>
        <v>0.48275862068965519</v>
      </c>
      <c r="BC62">
        <f>(($AN$54-$AQ$50)/($AQ$51-$AQ$50))</f>
        <v>4.7619047619047616E-2</v>
      </c>
      <c r="BD62">
        <f>(($AO$54-$AQ$50)/($AQ$51-$AQ$50))</f>
        <v>0.52380952380952384</v>
      </c>
      <c r="BE62">
        <f>(($AP$55-$AQ$50)/($AQ$51-$AQ$50))</f>
        <v>0.7142857142857143</v>
      </c>
      <c r="BG62">
        <v>1</v>
      </c>
      <c r="BH62">
        <v>384</v>
      </c>
      <c r="BI62">
        <f>($BH$71-$BH$68)/200</f>
        <v>0.115</v>
      </c>
      <c r="BQ62">
        <f>(($AO$54-$AN$54)/($AN$55-$AN$54))</f>
        <v>0.41666666666666669</v>
      </c>
      <c r="BR62">
        <f>1-(($AP$55-$AN$54)/($AN$55-$AN$54))</f>
        <v>0.41666666666666663</v>
      </c>
      <c r="BS62">
        <f>1-(($AQ$51-$AN$54)/($AN$55-$AN$54))</f>
        <v>0.16666666666666663</v>
      </c>
      <c r="BT62">
        <f>1-(($AN$54-$AO$53)/($AO$54-$AO$53))</f>
        <v>0.41666666666666663</v>
      </c>
      <c r="BU62">
        <f>(($AP$55-$AO$54)/($AO$55-$AO$54))</f>
        <v>0.19047619047619047</v>
      </c>
      <c r="BV62">
        <f>1-(($AQ$50-$AO$53)/($AO$54-$AO$53))</f>
        <v>0.45833333333333337</v>
      </c>
      <c r="BW62">
        <f>1-(($AN$54-$AP$54)/($AP$55-$AP$54))</f>
        <v>0.48275862068965514</v>
      </c>
      <c r="BX62">
        <f>(($AO$53-$AP$54)/($AP$55-$AP$54))</f>
        <v>3.4482758620689655E-2</v>
      </c>
      <c r="BY62">
        <f>(($AQ$50-$AP$54)/($AP$55-$AP$54))</f>
        <v>0.48275862068965519</v>
      </c>
      <c r="BZ62">
        <f>(($AN$54-$AQ$50)/($AQ$51-$AQ$50))</f>
        <v>4.7619047619047616E-2</v>
      </c>
      <c r="CA62">
        <f>1-(($AO$54-$AQ$50)/($AQ$51-$AQ$50))</f>
        <v>0.47619047619047616</v>
      </c>
      <c r="CB62">
        <f>1-(($AP$55-$AQ$50)/($AQ$51-$AQ$50))</f>
        <v>0.2857142857142857</v>
      </c>
    </row>
    <row r="63" spans="1:80" x14ac:dyDescent="0.25">
      <c r="A63">
        <v>62</v>
      </c>
      <c r="B63">
        <v>65.305901000000006</v>
      </c>
      <c r="C63" s="4">
        <v>1</v>
      </c>
      <c r="H63">
        <v>58.497673000000006</v>
      </c>
      <c r="I63" s="5">
        <v>4</v>
      </c>
      <c r="P63">
        <v>2</v>
      </c>
      <c r="Q63" t="str">
        <f t="shared" si="0"/>
        <v>14</v>
      </c>
      <c r="R63">
        <v>4</v>
      </c>
      <c r="X63" t="s">
        <v>286</v>
      </c>
      <c r="Y63" t="s">
        <v>267</v>
      </c>
      <c r="AN63">
        <v>1551</v>
      </c>
      <c r="AO63">
        <v>1561</v>
      </c>
      <c r="AP63">
        <v>1542</v>
      </c>
      <c r="AT63">
        <f>(($AO$55-$AN$55)/($AN$56-$AN$55))</f>
        <v>0.28000000000000003</v>
      </c>
      <c r="AU63">
        <f>(($AP$56-$AN$55)/($AN$56-$AN$55))</f>
        <v>0.64</v>
      </c>
      <c r="AV63">
        <f>(($AQ$52-$AN$55)/($AN$56-$AN$55))</f>
        <v>0.72</v>
      </c>
      <c r="AW63">
        <f>(($AN$55-$AO$54)/($AO$55-$AO$54))</f>
        <v>0.66666666666666663</v>
      </c>
      <c r="AX63">
        <f>(($AP$56-$AO$55)/($AO$56-$AO$55))</f>
        <v>0.36</v>
      </c>
      <c r="AY63">
        <f>(($AQ$51-$AO$54)/($AO$55-$AO$54))</f>
        <v>0.47619047619047616</v>
      </c>
      <c r="AZ63">
        <f>(($AN$55-$AP$55)/($AP$56-$AP$55))</f>
        <v>0.38461538461538464</v>
      </c>
      <c r="BA63">
        <f>(($AO$54-$AP$54)/($AP$55-$AP$54))</f>
        <v>0.86206896551724133</v>
      </c>
      <c r="BB63">
        <f>(($AQ$51-$AP$55)/($AP$56-$AP$55))</f>
        <v>0.23076923076923078</v>
      </c>
      <c r="BC63">
        <f>(($AN$55-$AQ$51)/($AQ$52-$AQ$51))</f>
        <v>0.18181818181818182</v>
      </c>
      <c r="BD63">
        <f>(($AO$55-$AQ$51)/($AQ$52-$AQ$51))</f>
        <v>0.5</v>
      </c>
      <c r="BE63">
        <f>(($AP$56-$AQ$51)/($AQ$52-$AQ$51))</f>
        <v>0.90909090909090906</v>
      </c>
      <c r="BG63">
        <v>4</v>
      </c>
      <c r="BH63">
        <v>393</v>
      </c>
      <c r="BI63">
        <f>($BH$72-$BH$69)/200</f>
        <v>0.09</v>
      </c>
      <c r="BQ63">
        <f>(($AO$55-$AN$55)/($AN$56-$AN$55))</f>
        <v>0.28000000000000003</v>
      </c>
      <c r="BR63">
        <f>1-(($AP$56-$AN$55)/($AN$56-$AN$55))</f>
        <v>0.36</v>
      </c>
      <c r="BS63">
        <f>1-(($AQ$52-$AN$55)/($AN$56-$AN$55))</f>
        <v>0.28000000000000003</v>
      </c>
      <c r="BT63">
        <f>1-(($AN$55-$AO$54)/($AO$55-$AO$54))</f>
        <v>0.33333333333333337</v>
      </c>
      <c r="BU63">
        <f>(($AP$56-$AO$55)/($AO$56-$AO$55))</f>
        <v>0.36</v>
      </c>
      <c r="BV63">
        <f>(($AQ$51-$AO$54)/($AO$55-$AO$54))</f>
        <v>0.47619047619047616</v>
      </c>
      <c r="BW63">
        <f>(($AN$55-$AP$55)/($AP$56-$AP$55))</f>
        <v>0.38461538461538464</v>
      </c>
      <c r="BX63">
        <f>1-(($AO$54-$AP$54)/($AP$55-$AP$54))</f>
        <v>0.13793103448275867</v>
      </c>
      <c r="BY63">
        <f>(($AQ$51-$AP$55)/($AP$56-$AP$55))</f>
        <v>0.23076923076923078</v>
      </c>
      <c r="BZ63">
        <f>(($AN$55-$AQ$51)/($AQ$52-$AQ$51))</f>
        <v>0.18181818181818182</v>
      </c>
      <c r="CA63">
        <f>(($AO$55-$AQ$51)/($AQ$52-$AQ$51))</f>
        <v>0.5</v>
      </c>
      <c r="CB63">
        <f>1-(($AP$56-$AQ$51)/($AQ$52-$AQ$51))</f>
        <v>9.0909090909090939E-2</v>
      </c>
    </row>
    <row r="64" spans="1:80" x14ac:dyDescent="0.25">
      <c r="A64">
        <v>63</v>
      </c>
      <c r="B64">
        <v>65.285225000000011</v>
      </c>
      <c r="C64" s="4">
        <v>1</v>
      </c>
      <c r="H64">
        <v>58.484863000000011</v>
      </c>
      <c r="I64" s="5">
        <v>4</v>
      </c>
      <c r="P64">
        <v>2</v>
      </c>
      <c r="Q64" t="str">
        <f t="shared" si="0"/>
        <v>14</v>
      </c>
      <c r="R64">
        <v>3</v>
      </c>
      <c r="X64" t="s">
        <v>286</v>
      </c>
      <c r="Y64" t="s">
        <v>265</v>
      </c>
      <c r="AB64" t="s">
        <v>286</v>
      </c>
      <c r="AC64" t="str">
        <f>CONCATENATE($R64,$R65,$R66,$R67)</f>
        <v>3214</v>
      </c>
      <c r="AP64">
        <v>1569</v>
      </c>
      <c r="AT64">
        <f>(($AO$56-$AN$56)/($AN$57-$AN$56))</f>
        <v>0.26923076923076922</v>
      </c>
      <c r="AU64">
        <f>(($AP$57-$AN$56)/($AN$57-$AN$56))</f>
        <v>0.53846153846153844</v>
      </c>
      <c r="AV64">
        <f>(($AQ$53-$AN$56)/($AN$57-$AN$56))</f>
        <v>0.65384615384615385</v>
      </c>
      <c r="AW64">
        <f>(($AN$56-$AO$55)/($AO$56-$AO$55))</f>
        <v>0.72</v>
      </c>
      <c r="AX64">
        <f>(($AP$57-$AO$56)/($AO$57-$AO$56))</f>
        <v>0.28000000000000003</v>
      </c>
      <c r="AY64">
        <f>(($AQ$52-$AO$55)/($AO$56-$AO$55))</f>
        <v>0.44</v>
      </c>
      <c r="AZ64">
        <f>(($AN$56-$AP$56)/($AP$57-$AP$56))</f>
        <v>0.39130434782608697</v>
      </c>
      <c r="BA64">
        <f>(($AO$55-$AP$55)/($AP$56-$AP$55))</f>
        <v>0.65384615384615385</v>
      </c>
      <c r="BB64">
        <f>(($AQ$52-$AP$56)/($AP$57-$AP$56))</f>
        <v>8.6956521739130432E-2</v>
      </c>
      <c r="BC64">
        <f>(($AN$56-$AQ$52)/($AQ$53-$AQ$52))</f>
        <v>0.29166666666666669</v>
      </c>
      <c r="BD64">
        <f>(($AO$56-$AQ$52)/($AQ$53-$AQ$52))</f>
        <v>0.58333333333333337</v>
      </c>
      <c r="BE64">
        <f>(($AP$57-$AQ$52)/($AQ$53-$AQ$52))</f>
        <v>0.875</v>
      </c>
      <c r="BG64">
        <v>3</v>
      </c>
      <c r="BH64">
        <v>394</v>
      </c>
      <c r="BI64">
        <f>($BH$73-$BH$70)/200</f>
        <v>0.1</v>
      </c>
      <c r="BQ64">
        <f>(($AO$56-$AN$56)/($AN$57-$AN$56))</f>
        <v>0.26923076923076922</v>
      </c>
      <c r="BR64">
        <f>1-(($AP$57-$AN$56)/($AN$57-$AN$56))</f>
        <v>0.46153846153846156</v>
      </c>
      <c r="BS64">
        <f>1-(($AQ$53-$AN$56)/($AN$57-$AN$56))</f>
        <v>0.34615384615384615</v>
      </c>
      <c r="BT64">
        <f>1-(($AN$56-$AO$55)/($AO$56-$AO$55))</f>
        <v>0.28000000000000003</v>
      </c>
      <c r="BU64">
        <f>(($AP$57-$AO$56)/($AO$57-$AO$56))</f>
        <v>0.28000000000000003</v>
      </c>
      <c r="BV64">
        <f>(($AQ$52-$AO$55)/($AO$56-$AO$55))</f>
        <v>0.44</v>
      </c>
      <c r="BW64">
        <f>(($AN$56-$AP$56)/($AP$57-$AP$56))</f>
        <v>0.39130434782608697</v>
      </c>
      <c r="BX64">
        <f>1-(($AO$55-$AP$55)/($AP$56-$AP$55))</f>
        <v>0.34615384615384615</v>
      </c>
      <c r="BY64">
        <f>(($AQ$52-$AP$56)/($AP$57-$AP$56))</f>
        <v>8.6956521739130432E-2</v>
      </c>
      <c r="BZ64">
        <f>(($AN$56-$AQ$52)/($AQ$53-$AQ$52))</f>
        <v>0.29166666666666669</v>
      </c>
      <c r="CA64">
        <f>1-(($AO$56-$AQ$52)/($AQ$53-$AQ$52))</f>
        <v>0.41666666666666663</v>
      </c>
      <c r="CB64">
        <f>1-(($AP$57-$AQ$52)/($AQ$53-$AQ$52))</f>
        <v>0.125</v>
      </c>
    </row>
    <row r="65" spans="1:80" x14ac:dyDescent="0.25">
      <c r="A65">
        <v>64</v>
      </c>
      <c r="B65">
        <v>65.279389000000009</v>
      </c>
      <c r="C65" s="4">
        <v>1</v>
      </c>
      <c r="H65">
        <v>58.417107000000009</v>
      </c>
      <c r="I65" s="5">
        <v>4</v>
      </c>
      <c r="P65">
        <v>2</v>
      </c>
      <c r="Q65" t="str">
        <f t="shared" si="0"/>
        <v>14</v>
      </c>
      <c r="R65">
        <v>2</v>
      </c>
      <c r="X65" t="s">
        <v>286</v>
      </c>
      <c r="Y65" t="s">
        <v>266</v>
      </c>
      <c r="AT65">
        <f>(($AO$57-$AN$57)/($AN$58-$AN$57))</f>
        <v>0.2</v>
      </c>
      <c r="AU65">
        <f>(($AP$58-$AN$57)/($AN$58-$AN$57))</f>
        <v>0.46666666666666667</v>
      </c>
      <c r="AV65">
        <f>(($AQ$54-$AN$57)/($AN$58-$AN$57))</f>
        <v>0.53333333333333333</v>
      </c>
      <c r="AW65">
        <f>(($AN$57-$AO$56)/($AO$57-$AO$56))</f>
        <v>0.76</v>
      </c>
      <c r="AX65">
        <f>(($AP$58-$AO$57)/($AO$58-$AO$57))</f>
        <v>0.2857142857142857</v>
      </c>
      <c r="AY65">
        <f>(($AQ$53-$AO$56)/($AO$57-$AO$56))</f>
        <v>0.4</v>
      </c>
      <c r="AZ65">
        <f>(($AN$57-$AP$57)/($AP$58-$AP$57))</f>
        <v>0.46153846153846156</v>
      </c>
      <c r="BA65">
        <f>(($AO$56-$AP$56)/($AP$57-$AP$56))</f>
        <v>0.69565217391304346</v>
      </c>
      <c r="BB65">
        <f>(($AQ$53-$AP$57)/($AP$58-$AP$57))</f>
        <v>0.11538461538461539</v>
      </c>
      <c r="BC65">
        <f>(($AN$57-$AQ$53)/($AQ$54-$AQ$53))</f>
        <v>0.36</v>
      </c>
      <c r="BD65">
        <f>(($AO$57-$AQ$53)/($AQ$54-$AQ$53))</f>
        <v>0.6</v>
      </c>
      <c r="BE65">
        <f>(($AP$58-$AQ$53)/($AQ$54-$AQ$53))</f>
        <v>0.92</v>
      </c>
      <c r="BG65">
        <v>2</v>
      </c>
      <c r="BH65">
        <v>401</v>
      </c>
      <c r="BI65">
        <f>($BH$74-$BH$71)/200</f>
        <v>0.1</v>
      </c>
      <c r="BQ65">
        <f>(($AO$57-$AN$57)/($AN$58-$AN$57))</f>
        <v>0.2</v>
      </c>
      <c r="BR65">
        <f>(($AP$58-$AN$57)/($AN$58-$AN$57))</f>
        <v>0.46666666666666667</v>
      </c>
      <c r="BS65">
        <f>1-(($AQ$54-$AN$57)/($AN$58-$AN$57))</f>
        <v>0.46666666666666667</v>
      </c>
      <c r="BT65">
        <f>1-(($AN$57-$AO$56)/($AO$57-$AO$56))</f>
        <v>0.24</v>
      </c>
      <c r="BU65">
        <f>(($AP$58-$AO$57)/($AO$58-$AO$57))</f>
        <v>0.2857142857142857</v>
      </c>
      <c r="BV65">
        <f>(($AQ$53-$AO$56)/($AO$57-$AO$56))</f>
        <v>0.4</v>
      </c>
      <c r="BW65">
        <f>(($AN$57-$AP$57)/($AP$58-$AP$57))</f>
        <v>0.46153846153846156</v>
      </c>
      <c r="BX65">
        <f>1-(($AO$56-$AP$56)/($AP$57-$AP$56))</f>
        <v>0.30434782608695654</v>
      </c>
      <c r="BY65">
        <f>(($AQ$53-$AP$57)/($AP$58-$AP$57))</f>
        <v>0.11538461538461539</v>
      </c>
      <c r="BZ65">
        <f>(($AN$57-$AQ$53)/($AQ$54-$AQ$53))</f>
        <v>0.36</v>
      </c>
      <c r="CA65">
        <f>1-(($AO$57-$AQ$53)/($AQ$54-$AQ$53))</f>
        <v>0.4</v>
      </c>
      <c r="CB65">
        <f>1-(($AP$58-$AQ$53)/($AQ$54-$AQ$53))</f>
        <v>7.999999999999996E-2</v>
      </c>
    </row>
    <row r="66" spans="1:80" x14ac:dyDescent="0.25">
      <c r="A66">
        <v>65</v>
      </c>
      <c r="F66">
        <v>65.85899400000001</v>
      </c>
      <c r="G66" s="2">
        <v>3</v>
      </c>
      <c r="H66">
        <v>58.345757000000006</v>
      </c>
      <c r="I66" s="5">
        <v>4</v>
      </c>
      <c r="P66">
        <v>2</v>
      </c>
      <c r="Q66" t="str">
        <f t="shared" ref="Q66:Q129" si="2">CONCATENATE(C66,E66,G66,I66)</f>
        <v>34</v>
      </c>
      <c r="R66">
        <v>1</v>
      </c>
      <c r="X66" t="s">
        <v>287</v>
      </c>
      <c r="Y66" t="s">
        <v>268</v>
      </c>
      <c r="AT66">
        <f>(($AO$58-$AN$58)/($AN$59-$AN$58))</f>
        <v>0.16666666666666666</v>
      </c>
      <c r="AU66">
        <f>(($AP$59-$AN$58)/($AN$59-$AN$58))</f>
        <v>0.45833333333333331</v>
      </c>
      <c r="AV66">
        <f>(($AQ$55-$AN$58)/($AN$59-$AN$58))</f>
        <v>0.5</v>
      </c>
      <c r="AW66">
        <f>(($AN$58-$AO$57)/($AO$58-$AO$57))</f>
        <v>0.8571428571428571</v>
      </c>
      <c r="AX66">
        <f>(($AP$59-$AO$58)/($AO$59-$AO$58))</f>
        <v>0.29166666666666669</v>
      </c>
      <c r="AY66">
        <f>(($AQ$54-$AO$57)/($AO$58-$AO$57))</f>
        <v>0.35714285714285715</v>
      </c>
      <c r="AZ66">
        <f>(($AN$58-$AP$58)/($AP$59-$AP$58))</f>
        <v>0.59259259259259256</v>
      </c>
      <c r="BA66">
        <f>(($AO$57-$AP$57)/($AP$58-$AP$57))</f>
        <v>0.69230769230769229</v>
      </c>
      <c r="BB66">
        <f>(($AQ$54-$AP$58)/($AP$59-$AP$58))</f>
        <v>7.407407407407407E-2</v>
      </c>
      <c r="BC66">
        <f>(($AN$58-$AQ$54)/($AQ$55-$AQ$54))</f>
        <v>0.53846153846153844</v>
      </c>
      <c r="BD66">
        <f>(($AO$58-$AQ$54)/($AQ$55-$AQ$54))</f>
        <v>0.69230769230769229</v>
      </c>
      <c r="BE66">
        <f>(($AP$59-$AQ$54)/($AQ$55-$AQ$54))</f>
        <v>0.96153846153846156</v>
      </c>
      <c r="BG66">
        <v>1</v>
      </c>
      <c r="BH66">
        <v>410</v>
      </c>
      <c r="BI66">
        <f>($BH$75-$BH$72)/200</f>
        <v>0.13</v>
      </c>
      <c r="BQ66">
        <f>(($AO$58-$AN$58)/($AN$59-$AN$58))</f>
        <v>0.16666666666666666</v>
      </c>
      <c r="BR66">
        <f>(($AP$59-$AN$58)/($AN$59-$AN$58))</f>
        <v>0.45833333333333331</v>
      </c>
      <c r="BS66">
        <f>(($AQ$55-$AN$58)/($AN$59-$AN$58))</f>
        <v>0.5</v>
      </c>
      <c r="BT66">
        <f>1-(($AN$58-$AO$57)/($AO$58-$AO$57))</f>
        <v>0.1428571428571429</v>
      </c>
      <c r="BU66">
        <f>(($AP$59-$AO$58)/($AO$59-$AO$58))</f>
        <v>0.29166666666666669</v>
      </c>
      <c r="BV66">
        <f>(($AQ$54-$AO$57)/($AO$58-$AO$57))</f>
        <v>0.35714285714285715</v>
      </c>
      <c r="BW66">
        <f>1-(($AN$58-$AP$58)/($AP$59-$AP$58))</f>
        <v>0.40740740740740744</v>
      </c>
      <c r="BX66">
        <f>1-(($AO$57-$AP$57)/($AP$58-$AP$57))</f>
        <v>0.30769230769230771</v>
      </c>
      <c r="BY66">
        <f>(($AQ$54-$AP$58)/($AP$59-$AP$58))</f>
        <v>7.407407407407407E-2</v>
      </c>
      <c r="BZ66">
        <f>1-(($AN$58-$AQ$54)/($AQ$55-$AQ$54))</f>
        <v>0.46153846153846156</v>
      </c>
      <c r="CA66">
        <f>1-(($AO$58-$AQ$54)/($AQ$55-$AQ$54))</f>
        <v>0.30769230769230771</v>
      </c>
      <c r="CB66">
        <f>1-(($AP$59-$AQ$54)/($AQ$55-$AQ$54))</f>
        <v>3.8461538461538436E-2</v>
      </c>
    </row>
    <row r="67" spans="1:80" x14ac:dyDescent="0.25">
      <c r="A67">
        <v>66</v>
      </c>
      <c r="F67">
        <v>65.841393000000011</v>
      </c>
      <c r="G67" s="2">
        <v>3</v>
      </c>
      <c r="H67">
        <v>58.399761000000005</v>
      </c>
      <c r="I67" s="5">
        <v>4</v>
      </c>
      <c r="P67">
        <v>2</v>
      </c>
      <c r="Q67" t="str">
        <f t="shared" si="2"/>
        <v>34</v>
      </c>
      <c r="R67">
        <v>4</v>
      </c>
      <c r="X67" t="s">
        <v>289</v>
      </c>
      <c r="Y67" t="s">
        <v>269</v>
      </c>
      <c r="AT67">
        <f>(($AO$59-$AN$59)/($AN$60-$AN$59))</f>
        <v>0.16</v>
      </c>
      <c r="AU67">
        <f>(($AP$60-$AN$59)/($AN$60-$AN$59))</f>
        <v>0.48</v>
      </c>
      <c r="AV67">
        <f>(($AQ$56-$AN$59)/($AN$60-$AN$59))</f>
        <v>0.48</v>
      </c>
      <c r="AW67">
        <f>(($AN$59-$AO$58)/($AO$59-$AO$58))</f>
        <v>0.83333333333333337</v>
      </c>
      <c r="AX67">
        <f>(($AP$60-$AO$59)/($AO$60-$AO$59))</f>
        <v>0.30769230769230771</v>
      </c>
      <c r="AY67">
        <f>(($AQ$55-$AO$58)/($AO$59-$AO$58))</f>
        <v>0.33333333333333331</v>
      </c>
      <c r="AZ67">
        <f>(($AN$59-$AP$59)/($AP$60-$AP$59))</f>
        <v>0.52</v>
      </c>
      <c r="BA67">
        <f>(($AO$58-$AP$58)/($AP$59-$AP$58))</f>
        <v>0.7407407407407407</v>
      </c>
      <c r="BB67">
        <f>(($AQ$55-$AP$59)/($AP$60-$AP$59))</f>
        <v>0.04</v>
      </c>
      <c r="BC67">
        <f>(($AN$59-$AQ$55)/($AQ$56-$AQ$55))</f>
        <v>0.5</v>
      </c>
      <c r="BD67">
        <f>(($AO$59-$AQ$55)/($AQ$56-$AQ$55))</f>
        <v>0.66666666666666663</v>
      </c>
      <c r="BE67">
        <f>(($AP$60-$AQ$56)/($AQ$57-$AQ$56))</f>
        <v>0</v>
      </c>
      <c r="BG67">
        <v>4</v>
      </c>
      <c r="BH67">
        <v>418</v>
      </c>
      <c r="BI67">
        <f>($BH$76-$BH$73)/200</f>
        <v>7.0000000000000007E-2</v>
      </c>
      <c r="BQ67">
        <f>(($AO$59-$AN$59)/($AN$60-$AN$59))</f>
        <v>0.16</v>
      </c>
      <c r="BR67">
        <f>(($AP$60-$AN$59)/($AN$60-$AN$59))</f>
        <v>0.48</v>
      </c>
      <c r="BS67">
        <f>(($AQ$56-$AN$59)/($AN$60-$AN$59))</f>
        <v>0.48</v>
      </c>
      <c r="BT67">
        <f>1-(($AN$59-$AO$58)/($AO$59-$AO$58))</f>
        <v>0.16666666666666663</v>
      </c>
      <c r="BU67">
        <f>(($AP$60-$AO$59)/($AO$60-$AO$59))</f>
        <v>0.30769230769230771</v>
      </c>
      <c r="BV67">
        <f>(($AQ$55-$AO$58)/($AO$59-$AO$58))</f>
        <v>0.33333333333333331</v>
      </c>
      <c r="BW67">
        <f>1-(($AN$59-$AP$59)/($AP$60-$AP$59))</f>
        <v>0.48</v>
      </c>
      <c r="BX67">
        <f>1-(($AO$58-$AP$58)/($AP$59-$AP$58))</f>
        <v>0.2592592592592593</v>
      </c>
      <c r="BY67">
        <f>(($AQ$55-$AP$59)/($AP$60-$AP$59))</f>
        <v>0.04</v>
      </c>
      <c r="BZ67">
        <f>(($AN$59-$AQ$55)/($AQ$56-$AQ$55))</f>
        <v>0.5</v>
      </c>
      <c r="CA67">
        <f>1-(($AO$59-$AQ$55)/($AQ$56-$AQ$55))</f>
        <v>0.33333333333333337</v>
      </c>
      <c r="CB67">
        <f>(($AP$60-$AQ$56)/($AQ$57-$AQ$56))</f>
        <v>0</v>
      </c>
    </row>
    <row r="68" spans="1:80" x14ac:dyDescent="0.25">
      <c r="A68">
        <v>67</v>
      </c>
      <c r="F68">
        <v>65.861393000000007</v>
      </c>
      <c r="G68" s="2">
        <v>3</v>
      </c>
      <c r="H68">
        <v>58.479031000000006</v>
      </c>
      <c r="I68" s="5">
        <v>4</v>
      </c>
      <c r="P68">
        <v>2</v>
      </c>
      <c r="Q68" t="str">
        <f t="shared" si="2"/>
        <v>34</v>
      </c>
      <c r="R68">
        <v>3</v>
      </c>
      <c r="X68" t="s">
        <v>289</v>
      </c>
      <c r="Y68" t="s">
        <v>270</v>
      </c>
      <c r="AB68" t="s">
        <v>286</v>
      </c>
      <c r="AC68" t="str">
        <f>CONCATENATE($R68,$R69,$R70,$R71)</f>
        <v>3214</v>
      </c>
      <c r="AT68">
        <f>(($AO$60-$AN$60)/($AN$61-$AN$60))</f>
        <v>0.20833333333333334</v>
      </c>
      <c r="AU68">
        <f>(($AP$61-$AN$60)/($AN$61-$AN$60))</f>
        <v>0.54166666666666663</v>
      </c>
      <c r="AV68">
        <f>(($AQ$57-$AN$60)/($AN$61-$AN$60))</f>
        <v>0.58333333333333337</v>
      </c>
      <c r="AW68">
        <f>(($AN$60-$AO$59)/($AO$60-$AO$59))</f>
        <v>0.80769230769230771</v>
      </c>
      <c r="AX68">
        <f>(($AP$61-$AO$60)/($AO$61-$AO$60))</f>
        <v>0.33333333333333331</v>
      </c>
      <c r="AY68">
        <f>(($AQ$56-$AO$59)/($AO$60-$AO$59))</f>
        <v>0.30769230769230771</v>
      </c>
      <c r="AZ68">
        <f>(($AN$60-$AP$60)/($AP$61-$AP$60))</f>
        <v>0.5</v>
      </c>
      <c r="BA68">
        <f>(($AO$59-$AP$59)/($AP$60-$AP$59))</f>
        <v>0.68</v>
      </c>
      <c r="BB68">
        <f>(($AQ$56-$AP$60)/($AP$61-$AP$60))</f>
        <v>0</v>
      </c>
      <c r="BC68">
        <f>(($AN$60-$AQ$56)/($AQ$57-$AQ$56))</f>
        <v>0.48148148148148145</v>
      </c>
      <c r="BD68">
        <f>(($AO$60-$AQ$56)/($AQ$57-$AQ$56))</f>
        <v>0.66666666666666663</v>
      </c>
      <c r="BE68">
        <f>(($AP$61-$AQ$56)/($AQ$57-$AQ$56))</f>
        <v>0.96296296296296291</v>
      </c>
      <c r="BG68">
        <v>3</v>
      </c>
      <c r="BH68">
        <v>420</v>
      </c>
      <c r="BI68">
        <f>($BH$77-$BH$74)/200</f>
        <v>9.5000000000000001E-2</v>
      </c>
      <c r="BQ68">
        <f>(($AO$60-$AN$60)/($AN$61-$AN$60))</f>
        <v>0.20833333333333334</v>
      </c>
      <c r="BR68">
        <f>1-(($AP$61-$AN$60)/($AN$61-$AN$60))</f>
        <v>0.45833333333333337</v>
      </c>
      <c r="BS68">
        <f>1-(($AQ$57-$AN$60)/($AN$61-$AN$60))</f>
        <v>0.41666666666666663</v>
      </c>
      <c r="BT68">
        <f>1-(($AN$60-$AO$59)/($AO$60-$AO$59))</f>
        <v>0.19230769230769229</v>
      </c>
      <c r="BU68">
        <f>(($AP$61-$AO$60)/($AO$61-$AO$60))</f>
        <v>0.33333333333333331</v>
      </c>
      <c r="BV68">
        <f>(($AQ$56-$AO$59)/($AO$60-$AO$59))</f>
        <v>0.30769230769230771</v>
      </c>
      <c r="BW68">
        <f>(($AN$60-$AP$60)/($AP$61-$AP$60))</f>
        <v>0.5</v>
      </c>
      <c r="BX68">
        <f>1-(($AO$59-$AP$59)/($AP$60-$AP$59))</f>
        <v>0.31999999999999995</v>
      </c>
      <c r="BY68">
        <f>(($AQ$56-$AP$60)/($AP$61-$AP$60))</f>
        <v>0</v>
      </c>
      <c r="BZ68">
        <f>(($AN$60-$AQ$56)/($AQ$57-$AQ$56))</f>
        <v>0.48148148148148145</v>
      </c>
      <c r="CA68">
        <f>1-(($AO$60-$AQ$56)/($AQ$57-$AQ$56))</f>
        <v>0.33333333333333337</v>
      </c>
      <c r="CB68">
        <f>1-(($AP$61-$AQ$56)/($AQ$57-$AQ$56))</f>
        <v>3.703703703703709E-2</v>
      </c>
    </row>
    <row r="69" spans="1:80" x14ac:dyDescent="0.25">
      <c r="A69">
        <v>68</v>
      </c>
      <c r="F69">
        <v>65.891495000000006</v>
      </c>
      <c r="G69" s="2">
        <v>3</v>
      </c>
      <c r="H69">
        <v>58.479031000000006</v>
      </c>
      <c r="I69" s="5">
        <v>4</v>
      </c>
      <c r="P69">
        <v>2</v>
      </c>
      <c r="Q69" t="str">
        <f t="shared" si="2"/>
        <v>34</v>
      </c>
      <c r="R69">
        <v>2</v>
      </c>
      <c r="X69" t="s">
        <v>289</v>
      </c>
      <c r="Y69" t="s">
        <v>271</v>
      </c>
      <c r="AT69">
        <f>(($AO$61-$AN$61)/($AN$62-$AN$61))</f>
        <v>0.21739130434782608</v>
      </c>
      <c r="AU69">
        <f>(($AP$62-$AN$61)/($AN$62-$AN$61))</f>
        <v>0.65217391304347827</v>
      </c>
      <c r="AV69">
        <f>(($AQ$58-$AN$61)/($AN$62-$AN$61))</f>
        <v>0.65217391304347827</v>
      </c>
      <c r="AW69">
        <f>(($AN$61-$AO$60)/($AO$61-$AO$60))</f>
        <v>0.79166666666666663</v>
      </c>
      <c r="AX69">
        <f>(($AP$62-$AO$61)/($AO$62-$AO$61))</f>
        <v>0.4</v>
      </c>
      <c r="AY69">
        <f>(($AQ$57-$AO$60)/($AO$61-$AO$60))</f>
        <v>0.375</v>
      </c>
      <c r="AZ69">
        <f>(($AN$61-$AP$61)/($AP$62-$AP$61))</f>
        <v>0.42307692307692307</v>
      </c>
      <c r="BA69">
        <f>(($AO$60-$AP$60)/($AP$61-$AP$60))</f>
        <v>0.69230769230769229</v>
      </c>
      <c r="BB69">
        <f>(($AQ$57-$AP$61)/($AP$62-$AP$61))</f>
        <v>3.8461538461538464E-2</v>
      </c>
      <c r="BC69">
        <f>(($AN$61-$AQ$57)/($AQ$58-$AQ$57))</f>
        <v>0.4</v>
      </c>
      <c r="BD69">
        <f>(($AO$61-$AQ$57)/($AQ$58-$AQ$57))</f>
        <v>0.6</v>
      </c>
      <c r="BE69">
        <f>(($AP$62-$AQ$58)/($AQ$59-$AQ$58))</f>
        <v>0</v>
      </c>
      <c r="BG69">
        <v>2</v>
      </c>
      <c r="BH69">
        <v>426</v>
      </c>
      <c r="BI69">
        <f>($BH$78-$BH$75)/200</f>
        <v>0.09</v>
      </c>
      <c r="BQ69">
        <f>(($AO$61-$AN$61)/($AN$62-$AN$61))</f>
        <v>0.21739130434782608</v>
      </c>
      <c r="BR69">
        <f>1-(($AP$62-$AN$61)/($AN$62-$AN$61))</f>
        <v>0.34782608695652173</v>
      </c>
      <c r="BS69">
        <f>1-(($AQ$58-$AN$61)/($AN$62-$AN$61))</f>
        <v>0.34782608695652173</v>
      </c>
      <c r="BT69">
        <f>1-(($AN$61-$AO$60)/($AO$61-$AO$60))</f>
        <v>0.20833333333333337</v>
      </c>
      <c r="BU69">
        <f>(($AP$62-$AO$61)/($AO$62-$AO$61))</f>
        <v>0.4</v>
      </c>
      <c r="BV69">
        <f>(($AQ$57-$AO$60)/($AO$61-$AO$60))</f>
        <v>0.375</v>
      </c>
      <c r="BW69">
        <f>(($AN$61-$AP$61)/($AP$62-$AP$61))</f>
        <v>0.42307692307692307</v>
      </c>
      <c r="BX69">
        <f>1-(($AO$60-$AP$60)/($AP$61-$AP$60))</f>
        <v>0.30769230769230771</v>
      </c>
      <c r="BY69">
        <f>(($AQ$57-$AP$61)/($AP$62-$AP$61))</f>
        <v>3.8461538461538464E-2</v>
      </c>
      <c r="BZ69">
        <f>(($AN$61-$AQ$57)/($AQ$58-$AQ$57))</f>
        <v>0.4</v>
      </c>
      <c r="CA69">
        <f>1-(($AO$61-$AQ$57)/($AQ$58-$AQ$57))</f>
        <v>0.4</v>
      </c>
      <c r="CB69">
        <f>(($AP$62-$AQ$58)/($AQ$59-$AQ$58))</f>
        <v>0</v>
      </c>
    </row>
    <row r="70" spans="1:80" x14ac:dyDescent="0.25">
      <c r="A70">
        <v>69</v>
      </c>
      <c r="F70">
        <v>65.889931000000018</v>
      </c>
      <c r="G70" s="2">
        <v>3</v>
      </c>
      <c r="P70">
        <v>1</v>
      </c>
      <c r="Q70" t="str">
        <f t="shared" si="2"/>
        <v>3</v>
      </c>
      <c r="R70">
        <v>1</v>
      </c>
      <c r="X70" t="s">
        <v>289</v>
      </c>
      <c r="Y70" t="s">
        <v>273</v>
      </c>
      <c r="AT70">
        <f>(($AO$62-$AN$62)/($AN$63-$AN$62))</f>
        <v>0.28000000000000003</v>
      </c>
      <c r="AU70">
        <f>(($AP$63-$AN$62)/($AN$63-$AN$62))</f>
        <v>0.64</v>
      </c>
      <c r="AV70">
        <f>(($AQ$59-$AN$62)/($AN$63-$AN$62))</f>
        <v>0.76</v>
      </c>
      <c r="AW70">
        <f>(($AN$62-$AO$61)/($AO$62-$AO$61))</f>
        <v>0.72</v>
      </c>
      <c r="AX70">
        <f>(($AP$63-$AO$62)/($AO$63-$AO$62))</f>
        <v>0.32142857142857145</v>
      </c>
      <c r="AY70">
        <f>(($AQ$58-$AO$61)/($AO$62-$AO$61))</f>
        <v>0.4</v>
      </c>
      <c r="AZ70">
        <f>(($AN$62-$AP$62)/($AP$63-$AP$62))</f>
        <v>0.33333333333333331</v>
      </c>
      <c r="BA70">
        <f>(($AO$61-$AP$61)/($AP$62-$AP$61))</f>
        <v>0.61538461538461542</v>
      </c>
      <c r="BB70">
        <f>(($AQ$58-$AP$62)/($AP$63-$AP$62))</f>
        <v>0</v>
      </c>
      <c r="BC70">
        <f>(($AN$62-$AQ$58)/($AQ$59-$AQ$58))</f>
        <v>0.29629629629629628</v>
      </c>
      <c r="BD70">
        <f>(($AO$62-$AQ$58)/($AQ$59-$AQ$58))</f>
        <v>0.55555555555555558</v>
      </c>
      <c r="BE70">
        <f>(($AP$63-$AQ$58)/($AQ$59-$AQ$58))</f>
        <v>0.88888888888888884</v>
      </c>
      <c r="BG70">
        <v>1</v>
      </c>
      <c r="BH70">
        <v>436</v>
      </c>
      <c r="BI70">
        <f>($BH$79-$BH$76)/200</f>
        <v>0.13</v>
      </c>
      <c r="BQ70">
        <f>(($AO$62-$AN$62)/($AN$63-$AN$62))</f>
        <v>0.28000000000000003</v>
      </c>
      <c r="BR70">
        <f>1-(($AP$63-$AN$62)/($AN$63-$AN$62))</f>
        <v>0.36</v>
      </c>
      <c r="BS70">
        <f>1-(($AQ$59-$AN$62)/($AN$63-$AN$62))</f>
        <v>0.24</v>
      </c>
      <c r="BT70">
        <f>1-(($AN$62-$AO$61)/($AO$62-$AO$61))</f>
        <v>0.28000000000000003</v>
      </c>
      <c r="BU70">
        <f>(($AP$63-$AO$62)/($AO$63-$AO$62))</f>
        <v>0.32142857142857145</v>
      </c>
      <c r="BV70">
        <f>(($AQ$58-$AO$61)/($AO$62-$AO$61))</f>
        <v>0.4</v>
      </c>
      <c r="BW70">
        <f>(($AN$62-$AP$62)/($AP$63-$AP$62))</f>
        <v>0.33333333333333331</v>
      </c>
      <c r="BX70">
        <f>1-(($AO$61-$AP$61)/($AP$62-$AP$61))</f>
        <v>0.38461538461538458</v>
      </c>
      <c r="BY70">
        <f>(($AQ$58-$AP$62)/($AP$63-$AP$62))</f>
        <v>0</v>
      </c>
      <c r="BZ70">
        <f>(($AN$62-$AQ$58)/($AQ$59-$AQ$58))</f>
        <v>0.29629629629629628</v>
      </c>
      <c r="CA70">
        <f>1-(($AO$62-$AQ$58)/($AQ$59-$AQ$58))</f>
        <v>0.44444444444444442</v>
      </c>
      <c r="CB70">
        <f>1-(($AP$63-$AQ$58)/($AQ$59-$AQ$58))</f>
        <v>0.11111111111111116</v>
      </c>
    </row>
    <row r="71" spans="1:80" x14ac:dyDescent="0.25">
      <c r="A71">
        <v>70</v>
      </c>
      <c r="D71">
        <v>76.311432000000011</v>
      </c>
      <c r="E71" s="3">
        <v>2</v>
      </c>
      <c r="F71">
        <v>65.824619000000013</v>
      </c>
      <c r="G71" s="2">
        <v>3</v>
      </c>
      <c r="P71">
        <v>2</v>
      </c>
      <c r="Q71" t="str">
        <f t="shared" si="2"/>
        <v>23</v>
      </c>
      <c r="R71">
        <v>4</v>
      </c>
      <c r="X71" t="s">
        <v>289</v>
      </c>
      <c r="Y71" t="s">
        <v>269</v>
      </c>
      <c r="AW71">
        <f>(($AN$63-$AO$62)/($AO$63-$AO$62))</f>
        <v>0.6428571428571429</v>
      </c>
      <c r="AY71">
        <f>(($AQ$59-$AO$62)/($AO$63-$AO$62))</f>
        <v>0.42857142857142855</v>
      </c>
      <c r="AZ71">
        <f>(($AN$63-$AP$63)/($AP$64-$AP$63))</f>
        <v>0.33333333333333331</v>
      </c>
      <c r="BA71">
        <f>(($AO$62-$AP$62)/($AP$63-$AP$62))</f>
        <v>0.625</v>
      </c>
      <c r="BB71">
        <f>(($AQ$59-$AP$63)/($AP$64-$AP$63))</f>
        <v>0.1111111111111111</v>
      </c>
      <c r="BG71">
        <v>4</v>
      </c>
      <c r="BH71">
        <v>443</v>
      </c>
      <c r="BI71">
        <f>($BH$80-$BH$77)/200</f>
        <v>7.4999999999999997E-2</v>
      </c>
      <c r="BT71">
        <f>1-(($AN$63-$AO$62)/($AO$63-$AO$62))</f>
        <v>0.3571428571428571</v>
      </c>
      <c r="BV71">
        <f>(($AQ$59-$AO$62)/($AO$63-$AO$62))</f>
        <v>0.42857142857142855</v>
      </c>
      <c r="BW71">
        <f>(($AN$63-$AP$63)/($AP$64-$AP$63))</f>
        <v>0.33333333333333331</v>
      </c>
      <c r="BX71">
        <f>1-(($AO$62-$AP$62)/($AP$63-$AP$62))</f>
        <v>0.375</v>
      </c>
      <c r="BY71">
        <f>(($AQ$59-$AP$63)/($AP$64-$AP$63))</f>
        <v>0.1111111111111111</v>
      </c>
    </row>
    <row r="72" spans="1:80" x14ac:dyDescent="0.25">
      <c r="A72">
        <v>71</v>
      </c>
      <c r="D72">
        <v>76.224220000000003</v>
      </c>
      <c r="E72" s="3">
        <v>2</v>
      </c>
      <c r="F72">
        <v>65.862015000000014</v>
      </c>
      <c r="G72" s="2">
        <v>3</v>
      </c>
      <c r="P72">
        <v>2</v>
      </c>
      <c r="Q72" t="str">
        <f t="shared" si="2"/>
        <v>23</v>
      </c>
      <c r="R72">
        <v>3</v>
      </c>
      <c r="X72" t="s">
        <v>289</v>
      </c>
      <c r="Y72" t="s">
        <v>270</v>
      </c>
      <c r="BA72">
        <f>(($AO$63-$AP$63)/($AP$64-$AP$63))</f>
        <v>0.70370370370370372</v>
      </c>
      <c r="BG72">
        <v>3</v>
      </c>
      <c r="BH72">
        <v>444</v>
      </c>
      <c r="BI72">
        <f>($BH$81-$BH$78)/200</f>
        <v>8.5000000000000006E-2</v>
      </c>
      <c r="BX72">
        <f>1-(($AO$63-$AP$63)/($AP$64-$AP$63))</f>
        <v>0.29629629629629628</v>
      </c>
    </row>
    <row r="73" spans="1:80" x14ac:dyDescent="0.25">
      <c r="A73">
        <v>72</v>
      </c>
      <c r="D73">
        <v>76.231436000000002</v>
      </c>
      <c r="E73" s="3">
        <v>2</v>
      </c>
      <c r="F73">
        <v>65.821240000000017</v>
      </c>
      <c r="G73" s="2">
        <v>3</v>
      </c>
      <c r="P73">
        <v>2</v>
      </c>
      <c r="Q73" t="str">
        <f t="shared" si="2"/>
        <v>23</v>
      </c>
      <c r="R73">
        <v>2</v>
      </c>
      <c r="X73" t="s">
        <v>289</v>
      </c>
      <c r="Y73" t="s">
        <v>271</v>
      </c>
      <c r="AB73" t="s">
        <v>289</v>
      </c>
      <c r="AC73" t="str">
        <f>CONCATENATE($R73,$R74,$R75,$R76)</f>
        <v>2134</v>
      </c>
      <c r="BG73">
        <v>2</v>
      </c>
      <c r="BH73">
        <v>456</v>
      </c>
      <c r="BI73">
        <f>($BH$82-$BH$79)/200</f>
        <v>8.5000000000000006E-2</v>
      </c>
    </row>
    <row r="74" spans="1:80" x14ac:dyDescent="0.25">
      <c r="A74">
        <v>73</v>
      </c>
      <c r="D74">
        <v>76.234890000000007</v>
      </c>
      <c r="E74" s="3">
        <v>2</v>
      </c>
      <c r="F74">
        <v>65.825821000000005</v>
      </c>
      <c r="G74" s="2">
        <v>3</v>
      </c>
      <c r="P74">
        <v>2</v>
      </c>
      <c r="Q74" t="str">
        <f t="shared" si="2"/>
        <v>23</v>
      </c>
      <c r="R74">
        <v>1</v>
      </c>
      <c r="X74" t="s">
        <v>289</v>
      </c>
      <c r="Y74" t="s">
        <v>273</v>
      </c>
      <c r="BG74">
        <v>1</v>
      </c>
      <c r="BH74">
        <v>463</v>
      </c>
      <c r="BI74">
        <f>($BH$83-$BH$80)/200</f>
        <v>0.13</v>
      </c>
    </row>
    <row r="75" spans="1:80" x14ac:dyDescent="0.25">
      <c r="A75">
        <v>74</v>
      </c>
      <c r="D75">
        <v>76.196799000000013</v>
      </c>
      <c r="E75" s="3">
        <v>2</v>
      </c>
      <c r="F75">
        <v>65.846962000000005</v>
      </c>
      <c r="G75" s="2">
        <v>3</v>
      </c>
      <c r="P75">
        <v>2</v>
      </c>
      <c r="Q75" t="str">
        <f t="shared" si="2"/>
        <v>23</v>
      </c>
      <c r="R75">
        <v>3</v>
      </c>
      <c r="X75" t="s">
        <v>289</v>
      </c>
      <c r="Y75" t="s">
        <v>269</v>
      </c>
      <c r="BG75">
        <v>3</v>
      </c>
      <c r="BH75">
        <v>470</v>
      </c>
      <c r="BI75">
        <f>($BH$84-$BH$81)/200</f>
        <v>0.09</v>
      </c>
    </row>
    <row r="76" spans="1:80" x14ac:dyDescent="0.25">
      <c r="A76">
        <v>75</v>
      </c>
      <c r="D76">
        <v>76.171182000000002</v>
      </c>
      <c r="E76" s="3">
        <v>2</v>
      </c>
      <c r="F76">
        <v>65.831703000000005</v>
      </c>
      <c r="G76" s="2">
        <v>3</v>
      </c>
      <c r="P76">
        <v>2</v>
      </c>
      <c r="Q76" t="str">
        <f t="shared" si="2"/>
        <v>23</v>
      </c>
      <c r="R76">
        <v>4</v>
      </c>
      <c r="X76" t="s">
        <v>289</v>
      </c>
      <c r="Y76" t="s">
        <v>270</v>
      </c>
      <c r="BG76">
        <v>4</v>
      </c>
      <c r="BH76">
        <v>470</v>
      </c>
      <c r="BI76">
        <f>($BH$85-$BH$82)/200</f>
        <v>8.5000000000000006E-2</v>
      </c>
    </row>
    <row r="77" spans="1:80" x14ac:dyDescent="0.25">
      <c r="A77">
        <v>76</v>
      </c>
      <c r="D77">
        <v>76.197469000000012</v>
      </c>
      <c r="E77" s="3">
        <v>2</v>
      </c>
      <c r="F77">
        <v>65.789051000000001</v>
      </c>
      <c r="G77" s="2">
        <v>3</v>
      </c>
      <c r="P77">
        <v>2</v>
      </c>
      <c r="Q77" t="str">
        <f t="shared" si="2"/>
        <v>23</v>
      </c>
      <c r="R77">
        <v>2</v>
      </c>
      <c r="X77" t="s">
        <v>289</v>
      </c>
      <c r="Y77" t="s">
        <v>271</v>
      </c>
      <c r="AB77" t="s">
        <v>289</v>
      </c>
      <c r="AC77" t="str">
        <f>CONCATENATE($R77,$R78,$R79,$R80)</f>
        <v>2134</v>
      </c>
      <c r="BG77">
        <v>2</v>
      </c>
      <c r="BH77">
        <v>482</v>
      </c>
      <c r="BI77">
        <f>($BH$86-$BH$83)/200</f>
        <v>9.5000000000000001E-2</v>
      </c>
    </row>
    <row r="78" spans="1:80" x14ac:dyDescent="0.25">
      <c r="A78">
        <v>77</v>
      </c>
      <c r="D78">
        <v>76.19489200000001</v>
      </c>
      <c r="E78" s="3">
        <v>2</v>
      </c>
      <c r="F78">
        <v>65.85899400000001</v>
      </c>
      <c r="G78" s="2">
        <v>3</v>
      </c>
      <c r="P78">
        <v>2</v>
      </c>
      <c r="Q78" t="str">
        <f t="shared" si="2"/>
        <v>23</v>
      </c>
      <c r="R78">
        <v>1</v>
      </c>
      <c r="X78" t="s">
        <v>287</v>
      </c>
      <c r="Y78" t="s">
        <v>272</v>
      </c>
      <c r="BG78">
        <v>1</v>
      </c>
      <c r="BH78">
        <v>488</v>
      </c>
      <c r="BI78">
        <f>($BH$87-$BH$84)/200</f>
        <v>0.115</v>
      </c>
    </row>
    <row r="79" spans="1:80" x14ac:dyDescent="0.25">
      <c r="A79">
        <v>78</v>
      </c>
      <c r="D79">
        <v>76.216231000000008</v>
      </c>
      <c r="E79" s="3">
        <v>2</v>
      </c>
      <c r="P79">
        <v>1</v>
      </c>
      <c r="Q79" t="str">
        <f t="shared" si="2"/>
        <v>2</v>
      </c>
      <c r="R79">
        <v>3</v>
      </c>
      <c r="X79" t="s">
        <v>286</v>
      </c>
      <c r="Y79" t="s">
        <v>267</v>
      </c>
      <c r="BG79">
        <v>3</v>
      </c>
      <c r="BH79">
        <v>496</v>
      </c>
      <c r="BI79">
        <f>($BH$88-$BH$85)/200</f>
        <v>0.105</v>
      </c>
    </row>
    <row r="80" spans="1:80" x14ac:dyDescent="0.25">
      <c r="A80">
        <v>79</v>
      </c>
      <c r="D80">
        <v>76.311432000000011</v>
      </c>
      <c r="E80" s="3">
        <v>2</v>
      </c>
      <c r="P80">
        <v>1</v>
      </c>
      <c r="Q80" t="str">
        <f t="shared" si="2"/>
        <v>2</v>
      </c>
      <c r="R80">
        <v>4</v>
      </c>
      <c r="X80" t="s">
        <v>286</v>
      </c>
      <c r="Y80" t="s">
        <v>265</v>
      </c>
      <c r="BG80">
        <v>4</v>
      </c>
      <c r="BH80">
        <v>497</v>
      </c>
      <c r="BI80">
        <f>($BH$89-$BH$86)/200</f>
        <v>7.4999999999999997E-2</v>
      </c>
    </row>
    <row r="81" spans="1:61" x14ac:dyDescent="0.25">
      <c r="A81">
        <v>80</v>
      </c>
      <c r="D81">
        <v>76.311432000000011</v>
      </c>
      <c r="E81" s="3">
        <v>2</v>
      </c>
      <c r="P81">
        <v>1</v>
      </c>
      <c r="Q81" t="str">
        <f t="shared" si="2"/>
        <v>2</v>
      </c>
      <c r="R81">
        <v>2</v>
      </c>
      <c r="X81" t="s">
        <v>286</v>
      </c>
      <c r="Y81" t="s">
        <v>266</v>
      </c>
      <c r="AB81" t="s">
        <v>289</v>
      </c>
      <c r="AC81" t="str">
        <f>CONCATENATE($R81,$R82,$R83,$R84)</f>
        <v>2134</v>
      </c>
      <c r="BG81">
        <v>2</v>
      </c>
      <c r="BH81">
        <v>505</v>
      </c>
      <c r="BI81">
        <f>($BH$90-$BH$87)/200</f>
        <v>0.11</v>
      </c>
    </row>
    <row r="82" spans="1:61" x14ac:dyDescent="0.25">
      <c r="A82">
        <v>81</v>
      </c>
      <c r="B82">
        <v>83.363841000000008</v>
      </c>
      <c r="C82" s="4">
        <v>1</v>
      </c>
      <c r="D82">
        <v>76.311432000000011</v>
      </c>
      <c r="E82" s="3">
        <v>2</v>
      </c>
      <c r="P82">
        <v>2</v>
      </c>
      <c r="Q82" t="str">
        <f t="shared" si="2"/>
        <v>12</v>
      </c>
      <c r="R82">
        <v>1</v>
      </c>
      <c r="X82" t="s">
        <v>290</v>
      </c>
      <c r="Y82" t="s">
        <v>274</v>
      </c>
      <c r="BG82">
        <v>1</v>
      </c>
      <c r="BH82">
        <v>513</v>
      </c>
      <c r="BI82">
        <f>($BH$96-$BH$93)/200</f>
        <v>0.09</v>
      </c>
    </row>
    <row r="83" spans="1:61" x14ac:dyDescent="0.25">
      <c r="A83">
        <v>82</v>
      </c>
      <c r="B83">
        <v>83.390902000000011</v>
      </c>
      <c r="C83" s="4">
        <v>1</v>
      </c>
      <c r="P83">
        <v>1</v>
      </c>
      <c r="Q83" t="str">
        <f t="shared" si="2"/>
        <v>1</v>
      </c>
      <c r="R83">
        <v>3</v>
      </c>
      <c r="X83" t="s">
        <v>290</v>
      </c>
      <c r="Y83" t="s">
        <v>275</v>
      </c>
      <c r="BG83">
        <v>3</v>
      </c>
      <c r="BH83">
        <v>523</v>
      </c>
      <c r="BI83">
        <f>($BH$97-$BH$94)/200</f>
        <v>0.1</v>
      </c>
    </row>
    <row r="84" spans="1:61" x14ac:dyDescent="0.25">
      <c r="A84">
        <v>83</v>
      </c>
      <c r="B84">
        <v>83.362656000000001</v>
      </c>
      <c r="C84" s="4">
        <v>1</v>
      </c>
      <c r="P84">
        <v>1</v>
      </c>
      <c r="Q84" t="str">
        <f t="shared" si="2"/>
        <v>1</v>
      </c>
      <c r="R84">
        <v>4</v>
      </c>
      <c r="X84" t="s">
        <v>287</v>
      </c>
      <c r="Y84" t="s">
        <v>276</v>
      </c>
      <c r="BG84">
        <v>4</v>
      </c>
      <c r="BH84">
        <v>523</v>
      </c>
      <c r="BI84">
        <f>($BH$98-$BH$95)/200</f>
        <v>0.115</v>
      </c>
    </row>
    <row r="85" spans="1:61" x14ac:dyDescent="0.25">
      <c r="A85">
        <v>84</v>
      </c>
      <c r="B85">
        <v>83.343894000000006</v>
      </c>
      <c r="C85" s="4">
        <v>1</v>
      </c>
      <c r="P85">
        <v>1</v>
      </c>
      <c r="Q85" t="str">
        <f t="shared" si="2"/>
        <v>1</v>
      </c>
      <c r="R85">
        <v>2</v>
      </c>
      <c r="X85" t="s">
        <v>291</v>
      </c>
      <c r="Y85" t="s">
        <v>277</v>
      </c>
      <c r="AB85" t="s">
        <v>286</v>
      </c>
      <c r="AC85" t="str">
        <f>CONCATENATE($R85,$R86,$R87,$R88)</f>
        <v>2143</v>
      </c>
      <c r="BG85">
        <v>2</v>
      </c>
      <c r="BH85">
        <v>530</v>
      </c>
      <c r="BI85">
        <f>($BH$99-$BH$96)/200</f>
        <v>7.0000000000000007E-2</v>
      </c>
    </row>
    <row r="86" spans="1:61" x14ac:dyDescent="0.25">
      <c r="A86">
        <v>85</v>
      </c>
      <c r="B86">
        <v>83.341729000000015</v>
      </c>
      <c r="C86" s="4">
        <v>1</v>
      </c>
      <c r="P86">
        <v>1</v>
      </c>
      <c r="Q86" t="str">
        <f t="shared" si="2"/>
        <v>1</v>
      </c>
      <c r="R86">
        <v>1</v>
      </c>
      <c r="X86" t="s">
        <v>291</v>
      </c>
      <c r="Y86" t="s">
        <v>278</v>
      </c>
      <c r="BG86">
        <v>1</v>
      </c>
      <c r="BH86">
        <v>542</v>
      </c>
      <c r="BI86">
        <f>($BH$100-$BH$97)/200</f>
        <v>0.11</v>
      </c>
    </row>
    <row r="87" spans="1:61" x14ac:dyDescent="0.25">
      <c r="A87">
        <v>86</v>
      </c>
      <c r="B87">
        <v>83.338018000000005</v>
      </c>
      <c r="C87" s="4">
        <v>1</v>
      </c>
      <c r="H87">
        <v>79.00922700000001</v>
      </c>
      <c r="I87" s="5">
        <v>4</v>
      </c>
      <c r="P87">
        <v>2</v>
      </c>
      <c r="Q87" t="str">
        <f t="shared" si="2"/>
        <v>14</v>
      </c>
      <c r="R87">
        <v>4</v>
      </c>
      <c r="X87" t="s">
        <v>291</v>
      </c>
      <c r="Y87" t="s">
        <v>279</v>
      </c>
      <c r="BG87">
        <v>4</v>
      </c>
      <c r="BH87">
        <v>546</v>
      </c>
      <c r="BI87">
        <f>($BH$101-$BH$98)/200</f>
        <v>8.5000000000000006E-2</v>
      </c>
    </row>
    <row r="88" spans="1:61" x14ac:dyDescent="0.25">
      <c r="A88">
        <v>87</v>
      </c>
      <c r="B88">
        <v>83.327451000000011</v>
      </c>
      <c r="C88" s="4">
        <v>1</v>
      </c>
      <c r="H88">
        <v>78.963147000000006</v>
      </c>
      <c r="I88" s="5">
        <v>4</v>
      </c>
      <c r="P88">
        <v>2</v>
      </c>
      <c r="Q88" t="str">
        <f t="shared" si="2"/>
        <v>14</v>
      </c>
      <c r="R88">
        <v>3</v>
      </c>
      <c r="X88" t="s">
        <v>287</v>
      </c>
      <c r="Y88" t="s">
        <v>280</v>
      </c>
      <c r="BG88">
        <v>3</v>
      </c>
      <c r="BH88">
        <v>551</v>
      </c>
      <c r="BI88">
        <f>($BH$102-$BH$99)/200</f>
        <v>0.115</v>
      </c>
    </row>
    <row r="89" spans="1:61" x14ac:dyDescent="0.25">
      <c r="A89">
        <v>88</v>
      </c>
      <c r="B89">
        <v>83.322090000000003</v>
      </c>
      <c r="C89" s="4">
        <v>1</v>
      </c>
      <c r="H89">
        <v>78.939643000000004</v>
      </c>
      <c r="I89" s="5">
        <v>4</v>
      </c>
      <c r="P89">
        <v>2</v>
      </c>
      <c r="Q89" t="str">
        <f t="shared" si="2"/>
        <v>14</v>
      </c>
      <c r="R89">
        <v>2</v>
      </c>
      <c r="X89" t="s">
        <v>290</v>
      </c>
      <c r="Y89" t="s">
        <v>281</v>
      </c>
      <c r="BG89">
        <v>2</v>
      </c>
      <c r="BH89">
        <v>557</v>
      </c>
      <c r="BI89">
        <f>($BH$103-$BH$100)/200</f>
        <v>5.5E-2</v>
      </c>
    </row>
    <row r="90" spans="1:61" x14ac:dyDescent="0.25">
      <c r="A90">
        <v>89</v>
      </c>
      <c r="B90">
        <v>83.306267000000005</v>
      </c>
      <c r="C90" s="4">
        <v>1</v>
      </c>
      <c r="H90">
        <v>78.911861000000002</v>
      </c>
      <c r="I90" s="5">
        <v>4</v>
      </c>
      <c r="P90">
        <v>2</v>
      </c>
      <c r="Q90" t="str">
        <f t="shared" si="2"/>
        <v>14</v>
      </c>
      <c r="R90">
        <v>1</v>
      </c>
      <c r="X90" t="s">
        <v>290</v>
      </c>
      <c r="Y90" t="s">
        <v>274</v>
      </c>
      <c r="BG90">
        <v>1</v>
      </c>
      <c r="BH90">
        <v>568</v>
      </c>
      <c r="BI90">
        <f>($BH$104-$BH$101)/200</f>
        <v>0.105</v>
      </c>
    </row>
    <row r="91" spans="1:61" x14ac:dyDescent="0.25">
      <c r="A91">
        <v>90</v>
      </c>
      <c r="B91">
        <v>83.363841000000008</v>
      </c>
      <c r="C91" s="4">
        <v>1</v>
      </c>
      <c r="H91">
        <v>78.883666000000005</v>
      </c>
      <c r="I91" s="5">
        <v>4</v>
      </c>
      <c r="P91">
        <v>2</v>
      </c>
      <c r="Q91" t="str">
        <f t="shared" si="2"/>
        <v>14</v>
      </c>
      <c r="R91" t="s">
        <v>22</v>
      </c>
      <c r="X91" t="s">
        <v>290</v>
      </c>
      <c r="Y91" t="s">
        <v>275</v>
      </c>
      <c r="BG91" t="s">
        <v>22</v>
      </c>
      <c r="BH91">
        <v>574</v>
      </c>
      <c r="BI91">
        <f>($BH$105-$BH$102)/200</f>
        <v>0.09</v>
      </c>
    </row>
    <row r="92" spans="1:61" x14ac:dyDescent="0.25">
      <c r="A92">
        <v>91</v>
      </c>
      <c r="F92">
        <v>83.259775000000005</v>
      </c>
      <c r="G92" s="2">
        <v>3</v>
      </c>
      <c r="H92">
        <v>78.881296000000006</v>
      </c>
      <c r="I92" s="5">
        <v>4</v>
      </c>
      <c r="P92">
        <v>2</v>
      </c>
      <c r="Q92" t="str">
        <f t="shared" si="2"/>
        <v>34</v>
      </c>
      <c r="R92" t="s">
        <v>22</v>
      </c>
      <c r="X92" t="s">
        <v>290</v>
      </c>
      <c r="Y92" t="s">
        <v>282</v>
      </c>
      <c r="BG92" t="s">
        <v>22</v>
      </c>
      <c r="BH92">
        <v>576</v>
      </c>
      <c r="BI92">
        <f>($BH$106-$BH$103)/200</f>
        <v>0.12</v>
      </c>
    </row>
    <row r="93" spans="1:61" x14ac:dyDescent="0.25">
      <c r="A93">
        <v>92</v>
      </c>
      <c r="F93">
        <v>83.275959</v>
      </c>
      <c r="G93" s="2">
        <v>3</v>
      </c>
      <c r="H93">
        <v>78.869749000000013</v>
      </c>
      <c r="I93" s="5">
        <v>4</v>
      </c>
      <c r="P93">
        <v>2</v>
      </c>
      <c r="Q93" t="str">
        <f t="shared" si="2"/>
        <v>34</v>
      </c>
      <c r="R93">
        <v>2</v>
      </c>
      <c r="X93" t="s">
        <v>290</v>
      </c>
      <c r="Y93" t="s">
        <v>281</v>
      </c>
      <c r="AB93" t="s">
        <v>290</v>
      </c>
      <c r="AC93" t="str">
        <f>CONCATENATE($R93,$R94,$R95,$R96)</f>
        <v>2341</v>
      </c>
      <c r="BG93">
        <v>2</v>
      </c>
      <c r="BH93">
        <v>577</v>
      </c>
      <c r="BI93">
        <f>($BH$107-$BH$104)/200</f>
        <v>0.06</v>
      </c>
    </row>
    <row r="94" spans="1:61" x14ac:dyDescent="0.25">
      <c r="A94">
        <v>93</v>
      </c>
      <c r="F94">
        <v>83.252095000000011</v>
      </c>
      <c r="G94" s="2">
        <v>3</v>
      </c>
      <c r="H94">
        <v>78.929180000000002</v>
      </c>
      <c r="I94" s="5">
        <v>4</v>
      </c>
      <c r="P94">
        <v>2</v>
      </c>
      <c r="Q94" t="str">
        <f t="shared" si="2"/>
        <v>34</v>
      </c>
      <c r="R94">
        <v>3</v>
      </c>
      <c r="X94" t="s">
        <v>290</v>
      </c>
      <c r="Y94" t="s">
        <v>274</v>
      </c>
      <c r="BG94">
        <v>3</v>
      </c>
      <c r="BH94">
        <v>580</v>
      </c>
      <c r="BI94">
        <f>($BH$108-$BH$105)/200</f>
        <v>0.105</v>
      </c>
    </row>
    <row r="95" spans="1:61" x14ac:dyDescent="0.25">
      <c r="A95">
        <v>94</v>
      </c>
      <c r="F95">
        <v>83.238950000000003</v>
      </c>
      <c r="G95" s="2">
        <v>3</v>
      </c>
      <c r="H95">
        <v>78.961446000000009</v>
      </c>
      <c r="I95" s="5">
        <v>4</v>
      </c>
      <c r="P95">
        <v>2</v>
      </c>
      <c r="Q95" t="str">
        <f t="shared" si="2"/>
        <v>34</v>
      </c>
      <c r="R95">
        <v>4</v>
      </c>
      <c r="X95" t="s">
        <v>290</v>
      </c>
      <c r="Y95" t="s">
        <v>275</v>
      </c>
      <c r="BG95">
        <v>4</v>
      </c>
      <c r="BH95">
        <v>585</v>
      </c>
      <c r="BI95">
        <f>($BH$109-$BH$106)/200</f>
        <v>9.5000000000000001E-2</v>
      </c>
    </row>
    <row r="96" spans="1:61" x14ac:dyDescent="0.25">
      <c r="A96">
        <v>95</v>
      </c>
      <c r="F96">
        <v>83.229621000000009</v>
      </c>
      <c r="G96" s="2">
        <v>3</v>
      </c>
      <c r="H96">
        <v>78.976393000000002</v>
      </c>
      <c r="I96" s="5">
        <v>4</v>
      </c>
      <c r="P96">
        <v>2</v>
      </c>
      <c r="Q96" t="str">
        <f t="shared" si="2"/>
        <v>34</v>
      </c>
      <c r="R96">
        <v>1</v>
      </c>
      <c r="X96" t="s">
        <v>290</v>
      </c>
      <c r="Y96" t="s">
        <v>282</v>
      </c>
      <c r="BG96">
        <v>1</v>
      </c>
      <c r="BH96">
        <v>595</v>
      </c>
      <c r="BI96">
        <f>($BH$110-$BH$107)/200</f>
        <v>0.12</v>
      </c>
    </row>
    <row r="97" spans="1:61" x14ac:dyDescent="0.25">
      <c r="A97">
        <v>96</v>
      </c>
      <c r="F97">
        <v>83.242611000000011</v>
      </c>
      <c r="G97" s="2">
        <v>3</v>
      </c>
      <c r="H97">
        <v>79.00922700000001</v>
      </c>
      <c r="I97" s="5">
        <v>4</v>
      </c>
      <c r="P97">
        <v>2</v>
      </c>
      <c r="Q97" t="str">
        <f t="shared" si="2"/>
        <v>34</v>
      </c>
      <c r="R97">
        <v>2</v>
      </c>
      <c r="X97" t="s">
        <v>290</v>
      </c>
      <c r="Y97" t="s">
        <v>281</v>
      </c>
      <c r="AB97" t="s">
        <v>291</v>
      </c>
      <c r="AC97" t="str">
        <f>CONCATENATE($R97,$R98,$R99,$R100)</f>
        <v>2431</v>
      </c>
      <c r="BG97">
        <v>2</v>
      </c>
      <c r="BH97">
        <v>600</v>
      </c>
      <c r="BI97">
        <f>($BH$111-$BH$108)/200</f>
        <v>5.5E-2</v>
      </c>
    </row>
    <row r="98" spans="1:61" x14ac:dyDescent="0.25">
      <c r="A98">
        <v>97</v>
      </c>
      <c r="F98">
        <v>83.255496000000008</v>
      </c>
      <c r="G98" s="2">
        <v>3</v>
      </c>
      <c r="H98">
        <v>79.00922700000001</v>
      </c>
      <c r="I98" s="5">
        <v>4</v>
      </c>
      <c r="P98">
        <v>2</v>
      </c>
      <c r="Q98" t="str">
        <f t="shared" si="2"/>
        <v>34</v>
      </c>
      <c r="R98">
        <v>4</v>
      </c>
      <c r="X98" t="s">
        <v>290</v>
      </c>
      <c r="Y98" t="s">
        <v>274</v>
      </c>
      <c r="BG98">
        <v>4</v>
      </c>
      <c r="BH98">
        <v>608</v>
      </c>
      <c r="BI98">
        <f>($BH$112-$BH$109)/200</f>
        <v>9.5000000000000001E-2</v>
      </c>
    </row>
    <row r="99" spans="1:61" x14ac:dyDescent="0.25">
      <c r="A99">
        <v>98</v>
      </c>
      <c r="D99">
        <v>96.437837999999999</v>
      </c>
      <c r="E99" s="3">
        <v>2</v>
      </c>
      <c r="F99">
        <v>83.243487000000002</v>
      </c>
      <c r="G99" s="2">
        <v>3</v>
      </c>
      <c r="P99">
        <v>2</v>
      </c>
      <c r="Q99" t="str">
        <f t="shared" si="2"/>
        <v>23</v>
      </c>
      <c r="R99">
        <v>3</v>
      </c>
      <c r="X99" t="s">
        <v>290</v>
      </c>
      <c r="Y99" t="s">
        <v>275</v>
      </c>
      <c r="BG99">
        <v>3</v>
      </c>
      <c r="BH99">
        <v>609</v>
      </c>
      <c r="BI99">
        <f>($BH$113-$BH$110)/200</f>
        <v>0.08</v>
      </c>
    </row>
    <row r="100" spans="1:61" x14ac:dyDescent="0.25">
      <c r="A100">
        <v>99</v>
      </c>
      <c r="D100">
        <v>96.427891000000002</v>
      </c>
      <c r="E100" s="3">
        <v>2</v>
      </c>
      <c r="F100">
        <v>83.193747000000002</v>
      </c>
      <c r="G100" s="2">
        <v>3</v>
      </c>
      <c r="P100">
        <v>2</v>
      </c>
      <c r="Q100" t="str">
        <f t="shared" si="2"/>
        <v>23</v>
      </c>
      <c r="R100">
        <v>1</v>
      </c>
      <c r="X100" t="s">
        <v>290</v>
      </c>
      <c r="Y100" t="s">
        <v>282</v>
      </c>
      <c r="BG100">
        <v>1</v>
      </c>
      <c r="BH100">
        <v>622</v>
      </c>
      <c r="BI100">
        <f>($BH$114-$BH$111)/200</f>
        <v>0.12</v>
      </c>
    </row>
    <row r="101" spans="1:61" x14ac:dyDescent="0.25">
      <c r="A101">
        <v>100</v>
      </c>
      <c r="D101">
        <v>96.459538000000009</v>
      </c>
      <c r="E101" s="3">
        <v>2</v>
      </c>
      <c r="F101">
        <v>83.185552000000001</v>
      </c>
      <c r="G101" s="2">
        <v>3</v>
      </c>
      <c r="P101">
        <v>2</v>
      </c>
      <c r="Q101" t="str">
        <f t="shared" si="2"/>
        <v>23</v>
      </c>
      <c r="R101">
        <v>2</v>
      </c>
      <c r="X101" t="s">
        <v>290</v>
      </c>
      <c r="Y101" t="s">
        <v>281</v>
      </c>
      <c r="AB101" t="s">
        <v>290</v>
      </c>
      <c r="AC101" t="str">
        <f>CONCATENATE($R101,$R102,$R103,$R104)</f>
        <v>2341</v>
      </c>
      <c r="BG101">
        <v>2</v>
      </c>
      <c r="BH101">
        <v>625</v>
      </c>
      <c r="BI101">
        <f>($BH$115-$BH$112)/200</f>
        <v>0.06</v>
      </c>
    </row>
    <row r="102" spans="1:61" x14ac:dyDescent="0.25">
      <c r="A102">
        <v>101</v>
      </c>
      <c r="D102">
        <v>96.37119100000001</v>
      </c>
      <c r="E102" s="3">
        <v>2</v>
      </c>
      <c r="F102">
        <v>83.259775000000005</v>
      </c>
      <c r="G102" s="2">
        <v>3</v>
      </c>
      <c r="P102">
        <v>2</v>
      </c>
      <c r="Q102" t="str">
        <f t="shared" si="2"/>
        <v>23</v>
      </c>
      <c r="R102">
        <v>3</v>
      </c>
      <c r="X102" t="s">
        <v>290</v>
      </c>
      <c r="Y102" t="s">
        <v>274</v>
      </c>
      <c r="BG102">
        <v>3</v>
      </c>
      <c r="BH102">
        <v>632</v>
      </c>
      <c r="BI102">
        <f>($BH$116-$BH$113)/200</f>
        <v>0.115</v>
      </c>
    </row>
    <row r="103" spans="1:61" x14ac:dyDescent="0.25">
      <c r="A103">
        <v>102</v>
      </c>
      <c r="D103">
        <v>96.396602999999999</v>
      </c>
      <c r="E103" s="3">
        <v>2</v>
      </c>
      <c r="F103">
        <v>83.259775000000005</v>
      </c>
      <c r="G103" s="2">
        <v>3</v>
      </c>
      <c r="P103">
        <v>2</v>
      </c>
      <c r="Q103" t="str">
        <f t="shared" si="2"/>
        <v>23</v>
      </c>
      <c r="R103">
        <v>4</v>
      </c>
      <c r="X103" t="s">
        <v>290</v>
      </c>
      <c r="Y103" t="s">
        <v>275</v>
      </c>
      <c r="BG103">
        <v>4</v>
      </c>
      <c r="BH103">
        <v>633</v>
      </c>
      <c r="BI103">
        <f>($BH$117-$BH$114)/200</f>
        <v>0.09</v>
      </c>
    </row>
    <row r="104" spans="1:61" x14ac:dyDescent="0.25">
      <c r="A104">
        <v>103</v>
      </c>
      <c r="D104">
        <v>96.401965000000004</v>
      </c>
      <c r="E104" s="3">
        <v>2</v>
      </c>
      <c r="P104">
        <v>1</v>
      </c>
      <c r="Q104" t="str">
        <f t="shared" si="2"/>
        <v>2</v>
      </c>
      <c r="R104">
        <v>1</v>
      </c>
      <c r="X104" t="s">
        <v>290</v>
      </c>
      <c r="Y104" t="s">
        <v>282</v>
      </c>
      <c r="BG104">
        <v>1</v>
      </c>
      <c r="BH104">
        <v>646</v>
      </c>
      <c r="BI104">
        <f>($BH$118-$BH$115)/200</f>
        <v>0.125</v>
      </c>
    </row>
    <row r="105" spans="1:61" x14ac:dyDescent="0.25">
      <c r="A105">
        <v>104</v>
      </c>
      <c r="D105">
        <v>96.434640999999999</v>
      </c>
      <c r="E105" s="3">
        <v>2</v>
      </c>
      <c r="P105">
        <v>1</v>
      </c>
      <c r="Q105" t="str">
        <f t="shared" si="2"/>
        <v>2</v>
      </c>
      <c r="R105">
        <v>2</v>
      </c>
      <c r="X105" t="s">
        <v>290</v>
      </c>
      <c r="Y105" t="s">
        <v>281</v>
      </c>
      <c r="AB105" t="s">
        <v>290</v>
      </c>
      <c r="AC105" t="str">
        <f>CONCATENATE($R105,$R106,$R107,$R108)</f>
        <v>2341</v>
      </c>
      <c r="BG105">
        <v>2</v>
      </c>
      <c r="BH105">
        <v>650</v>
      </c>
      <c r="BI105">
        <f>($BH$119-$BH$116)/200</f>
        <v>0.06</v>
      </c>
    </row>
    <row r="106" spans="1:61" x14ac:dyDescent="0.25">
      <c r="A106">
        <v>105</v>
      </c>
      <c r="D106">
        <v>96.474743000000004</v>
      </c>
      <c r="E106" s="3">
        <v>2</v>
      </c>
      <c r="P106">
        <v>1</v>
      </c>
      <c r="Q106" t="str">
        <f t="shared" si="2"/>
        <v>2</v>
      </c>
      <c r="R106">
        <v>3</v>
      </c>
      <c r="X106" t="s">
        <v>290</v>
      </c>
      <c r="Y106" t="s">
        <v>274</v>
      </c>
      <c r="BG106">
        <v>3</v>
      </c>
      <c r="BH106">
        <v>657</v>
      </c>
      <c r="BI106">
        <f>($BH$120-$BH$117)/200</f>
        <v>9.5000000000000001E-2</v>
      </c>
    </row>
    <row r="107" spans="1:61" x14ac:dyDescent="0.25">
      <c r="A107">
        <v>106</v>
      </c>
      <c r="D107">
        <v>96.488196000000002</v>
      </c>
      <c r="E107" s="3">
        <v>2</v>
      </c>
      <c r="P107">
        <v>1</v>
      </c>
      <c r="Q107" t="str">
        <f t="shared" si="2"/>
        <v>2</v>
      </c>
      <c r="R107">
        <v>4</v>
      </c>
      <c r="X107" t="s">
        <v>290</v>
      </c>
      <c r="Y107" t="s">
        <v>275</v>
      </c>
      <c r="BG107">
        <v>4</v>
      </c>
      <c r="BH107">
        <v>658</v>
      </c>
      <c r="BI107">
        <f>($BH$121-$BH$118)/200</f>
        <v>0.08</v>
      </c>
    </row>
    <row r="108" spans="1:61" x14ac:dyDescent="0.25">
      <c r="A108">
        <v>107</v>
      </c>
      <c r="B108">
        <v>105.15124200000001</v>
      </c>
      <c r="C108" s="4">
        <v>1</v>
      </c>
      <c r="D108">
        <v>96.630043000000001</v>
      </c>
      <c r="E108" s="3">
        <v>2</v>
      </c>
      <c r="P108">
        <v>2</v>
      </c>
      <c r="Q108" t="str">
        <f t="shared" si="2"/>
        <v>12</v>
      </c>
      <c r="R108">
        <v>1</v>
      </c>
      <c r="X108" t="s">
        <v>290</v>
      </c>
      <c r="Y108" t="s">
        <v>282</v>
      </c>
      <c r="BG108">
        <v>1</v>
      </c>
      <c r="BH108">
        <v>671</v>
      </c>
      <c r="BI108">
        <f>($BH$122-$BH$119)/200</f>
        <v>0.115</v>
      </c>
    </row>
    <row r="109" spans="1:61" x14ac:dyDescent="0.25">
      <c r="A109">
        <v>108</v>
      </c>
      <c r="B109">
        <v>105.16866300000001</v>
      </c>
      <c r="C109" s="4">
        <v>1</v>
      </c>
      <c r="D109">
        <v>96.437837999999999</v>
      </c>
      <c r="E109" s="3">
        <v>2</v>
      </c>
      <c r="P109">
        <v>2</v>
      </c>
      <c r="Q109" t="str">
        <f t="shared" si="2"/>
        <v>12</v>
      </c>
      <c r="R109">
        <v>2</v>
      </c>
      <c r="X109" t="s">
        <v>290</v>
      </c>
      <c r="Y109" t="s">
        <v>281</v>
      </c>
      <c r="AB109" t="s">
        <v>290</v>
      </c>
      <c r="AC109" t="str">
        <f>CONCATENATE($R109,$R110,$R111,$R112)</f>
        <v>2341</v>
      </c>
      <c r="BG109">
        <v>2</v>
      </c>
      <c r="BH109">
        <v>676</v>
      </c>
      <c r="BI109">
        <f>($BH$123-$BH$120)/200</f>
        <v>7.4999999999999997E-2</v>
      </c>
    </row>
    <row r="110" spans="1:61" x14ac:dyDescent="0.25">
      <c r="A110">
        <v>109</v>
      </c>
      <c r="B110">
        <v>105.179642</v>
      </c>
      <c r="C110" s="4">
        <v>1</v>
      </c>
      <c r="P110">
        <v>1</v>
      </c>
      <c r="Q110" t="str">
        <f t="shared" si="2"/>
        <v>1</v>
      </c>
      <c r="R110">
        <v>3</v>
      </c>
      <c r="X110" t="s">
        <v>290</v>
      </c>
      <c r="Y110" t="s">
        <v>274</v>
      </c>
      <c r="BG110">
        <v>3</v>
      </c>
      <c r="BH110">
        <v>682</v>
      </c>
      <c r="BI110">
        <f>($BH$124-$BH$121)/200</f>
        <v>9.5000000000000001E-2</v>
      </c>
    </row>
    <row r="111" spans="1:61" x14ac:dyDescent="0.25">
      <c r="A111">
        <v>110</v>
      </c>
      <c r="B111">
        <v>105.175572</v>
      </c>
      <c r="C111" s="4">
        <v>1</v>
      </c>
      <c r="P111">
        <v>1</v>
      </c>
      <c r="Q111" t="str">
        <f t="shared" si="2"/>
        <v>1</v>
      </c>
      <c r="R111">
        <v>4</v>
      </c>
      <c r="X111" t="s">
        <v>290</v>
      </c>
      <c r="Y111" t="s">
        <v>275</v>
      </c>
      <c r="BG111">
        <v>4</v>
      </c>
      <c r="BH111">
        <v>682</v>
      </c>
      <c r="BI111">
        <f>($BH$125-$BH$122)/200</f>
        <v>8.5000000000000006E-2</v>
      </c>
    </row>
    <row r="112" spans="1:61" x14ac:dyDescent="0.25">
      <c r="A112">
        <v>111</v>
      </c>
      <c r="B112">
        <v>105.172634</v>
      </c>
      <c r="C112" s="4">
        <v>1</v>
      </c>
      <c r="P112">
        <v>1</v>
      </c>
      <c r="Q112" t="str">
        <f t="shared" si="2"/>
        <v>1</v>
      </c>
      <c r="R112">
        <v>1</v>
      </c>
      <c r="X112" t="s">
        <v>290</v>
      </c>
      <c r="Y112" t="s">
        <v>282</v>
      </c>
      <c r="BG112">
        <v>1</v>
      </c>
      <c r="BH112">
        <v>695</v>
      </c>
      <c r="BI112">
        <f>($BH$126-$BH$123)/200</f>
        <v>0.115</v>
      </c>
    </row>
    <row r="113" spans="1:61" x14ac:dyDescent="0.25">
      <c r="A113">
        <v>112</v>
      </c>
      <c r="B113">
        <v>105.17144800000001</v>
      </c>
      <c r="C113" s="4">
        <v>1</v>
      </c>
      <c r="P113">
        <v>1</v>
      </c>
      <c r="Q113" t="str">
        <f t="shared" si="2"/>
        <v>1</v>
      </c>
      <c r="R113">
        <v>2</v>
      </c>
      <c r="X113" t="s">
        <v>290</v>
      </c>
      <c r="Y113" t="s">
        <v>281</v>
      </c>
      <c r="AB113" t="s">
        <v>290</v>
      </c>
      <c r="AC113" t="str">
        <f>CONCATENATE($R113,$R114,$R115,$R116)</f>
        <v>2341</v>
      </c>
      <c r="BG113">
        <v>2</v>
      </c>
      <c r="BH113">
        <v>698</v>
      </c>
      <c r="BI113">
        <f>($BH$127-$BH$124)/200</f>
        <v>7.4999999999999997E-2</v>
      </c>
    </row>
    <row r="114" spans="1:61" x14ac:dyDescent="0.25">
      <c r="A114">
        <v>113</v>
      </c>
      <c r="B114">
        <v>105.11717300000001</v>
      </c>
      <c r="C114" s="4">
        <v>1</v>
      </c>
      <c r="H114">
        <v>101.22144900000001</v>
      </c>
      <c r="I114" s="5">
        <v>4</v>
      </c>
      <c r="P114">
        <v>2</v>
      </c>
      <c r="Q114" t="str">
        <f t="shared" si="2"/>
        <v>14</v>
      </c>
      <c r="R114">
        <v>3</v>
      </c>
      <c r="X114" t="s">
        <v>290</v>
      </c>
      <c r="Y114" t="s">
        <v>274</v>
      </c>
      <c r="BG114">
        <v>3</v>
      </c>
      <c r="BH114">
        <v>706</v>
      </c>
      <c r="BI114">
        <f>($BH$128-$BH$125)/200</f>
        <v>8.5000000000000006E-2</v>
      </c>
    </row>
    <row r="115" spans="1:61" x14ac:dyDescent="0.25">
      <c r="A115">
        <v>114</v>
      </c>
      <c r="B115">
        <v>105.15047100000001</v>
      </c>
      <c r="C115" s="4">
        <v>1</v>
      </c>
      <c r="H115">
        <v>101.257891</v>
      </c>
      <c r="I115" s="5">
        <v>4</v>
      </c>
      <c r="P115">
        <v>2</v>
      </c>
      <c r="Q115" t="str">
        <f t="shared" si="2"/>
        <v>14</v>
      </c>
      <c r="R115">
        <v>4</v>
      </c>
      <c r="X115" t="s">
        <v>290</v>
      </c>
      <c r="Y115" t="s">
        <v>275</v>
      </c>
      <c r="BG115">
        <v>4</v>
      </c>
      <c r="BH115">
        <v>707</v>
      </c>
      <c r="BI115">
        <f>($BH$129-$BH$126)/200</f>
        <v>7.4999999999999997E-2</v>
      </c>
    </row>
    <row r="116" spans="1:61" x14ac:dyDescent="0.25">
      <c r="A116">
        <v>115</v>
      </c>
      <c r="B116">
        <v>105.16108700000001</v>
      </c>
      <c r="C116" s="4">
        <v>1</v>
      </c>
      <c r="H116">
        <v>101.254282</v>
      </c>
      <c r="I116" s="5">
        <v>4</v>
      </c>
      <c r="P116">
        <v>2</v>
      </c>
      <c r="Q116" t="str">
        <f t="shared" si="2"/>
        <v>14</v>
      </c>
      <c r="R116">
        <v>1</v>
      </c>
      <c r="X116" t="s">
        <v>290</v>
      </c>
      <c r="Y116" t="s">
        <v>282</v>
      </c>
      <c r="BG116">
        <v>1</v>
      </c>
      <c r="BH116">
        <v>721</v>
      </c>
      <c r="BI116">
        <f>($BH$130-$BH$127)/200</f>
        <v>0.12</v>
      </c>
    </row>
    <row r="117" spans="1:61" x14ac:dyDescent="0.25">
      <c r="A117">
        <v>116</v>
      </c>
      <c r="B117">
        <v>105.15124200000001</v>
      </c>
      <c r="C117" s="4">
        <v>1</v>
      </c>
      <c r="F117">
        <v>104.849659</v>
      </c>
      <c r="G117" s="2">
        <v>3</v>
      </c>
      <c r="H117">
        <v>101.22675900000002</v>
      </c>
      <c r="I117" s="5">
        <v>4</v>
      </c>
      <c r="P117">
        <v>3</v>
      </c>
      <c r="Q117" t="str">
        <f t="shared" si="2"/>
        <v>134</v>
      </c>
      <c r="R117">
        <v>2</v>
      </c>
      <c r="X117" t="s">
        <v>290</v>
      </c>
      <c r="Y117" t="s">
        <v>281</v>
      </c>
      <c r="AB117" t="s">
        <v>290</v>
      </c>
      <c r="AC117" t="str">
        <f>CONCATENATE($R117,$R118,$R119,$R120)</f>
        <v>2341</v>
      </c>
      <c r="BG117">
        <v>2</v>
      </c>
      <c r="BH117">
        <v>724</v>
      </c>
      <c r="BI117">
        <f>($BH$131-$BH$128)/200</f>
        <v>0.09</v>
      </c>
    </row>
    <row r="118" spans="1:61" x14ac:dyDescent="0.25">
      <c r="A118">
        <v>117</v>
      </c>
      <c r="F118">
        <v>104.849659</v>
      </c>
      <c r="G118" s="2">
        <v>3</v>
      </c>
      <c r="H118">
        <v>101.263869</v>
      </c>
      <c r="I118" s="5">
        <v>4</v>
      </c>
      <c r="P118">
        <v>2</v>
      </c>
      <c r="Q118" t="str">
        <f t="shared" si="2"/>
        <v>34</v>
      </c>
      <c r="R118">
        <v>3</v>
      </c>
      <c r="X118" t="s">
        <v>290</v>
      </c>
      <c r="Y118" t="s">
        <v>274</v>
      </c>
      <c r="BG118">
        <v>3</v>
      </c>
      <c r="BH118">
        <v>732</v>
      </c>
      <c r="BI118">
        <f>($BH$132-$BH$129)/200</f>
        <v>0.09</v>
      </c>
    </row>
    <row r="119" spans="1:61" x14ac:dyDescent="0.25">
      <c r="A119">
        <v>118</v>
      </c>
      <c r="F119">
        <v>104.90475900000001</v>
      </c>
      <c r="G119" s="2">
        <v>3</v>
      </c>
      <c r="H119">
        <v>101.29830200000001</v>
      </c>
      <c r="I119" s="5">
        <v>4</v>
      </c>
      <c r="P119">
        <v>2</v>
      </c>
      <c r="Q119" t="str">
        <f t="shared" si="2"/>
        <v>34</v>
      </c>
      <c r="R119">
        <v>4</v>
      </c>
      <c r="X119" t="s">
        <v>290</v>
      </c>
      <c r="Y119" t="s">
        <v>275</v>
      </c>
      <c r="BG119">
        <v>4</v>
      </c>
      <c r="BH119">
        <v>733</v>
      </c>
      <c r="BI119">
        <f>($BH$133-$BH$130)/200</f>
        <v>9.5000000000000001E-2</v>
      </c>
    </row>
    <row r="120" spans="1:61" x14ac:dyDescent="0.25">
      <c r="A120">
        <v>119</v>
      </c>
      <c r="F120">
        <v>104.897801</v>
      </c>
      <c r="G120" s="2">
        <v>3</v>
      </c>
      <c r="H120">
        <v>101.26371400000001</v>
      </c>
      <c r="I120" s="5">
        <v>4</v>
      </c>
      <c r="P120">
        <v>2</v>
      </c>
      <c r="Q120" t="str">
        <f t="shared" si="2"/>
        <v>34</v>
      </c>
      <c r="R120">
        <v>1</v>
      </c>
      <c r="X120" t="s">
        <v>286</v>
      </c>
      <c r="Y120" t="s">
        <v>265</v>
      </c>
      <c r="BG120">
        <v>1</v>
      </c>
      <c r="BH120">
        <v>743</v>
      </c>
      <c r="BI120">
        <f>($BH$139-$BH$136)/200</f>
        <v>0.08</v>
      </c>
    </row>
    <row r="121" spans="1:61" x14ac:dyDescent="0.25">
      <c r="A121">
        <v>120</v>
      </c>
      <c r="F121">
        <v>104.893574</v>
      </c>
      <c r="G121" s="2">
        <v>3</v>
      </c>
      <c r="H121">
        <v>101.26072500000001</v>
      </c>
      <c r="I121" s="5">
        <v>4</v>
      </c>
      <c r="P121">
        <v>2</v>
      </c>
      <c r="Q121" t="str">
        <f t="shared" si="2"/>
        <v>34</v>
      </c>
      <c r="R121">
        <v>2</v>
      </c>
      <c r="X121" t="s">
        <v>286</v>
      </c>
      <c r="Y121" t="s">
        <v>266</v>
      </c>
      <c r="AB121" t="s">
        <v>290</v>
      </c>
      <c r="AC121" t="str">
        <f>CONCATENATE($R121,$R122,$R123,$R124)</f>
        <v>2341</v>
      </c>
      <c r="BG121">
        <v>2</v>
      </c>
      <c r="BH121">
        <v>748</v>
      </c>
      <c r="BI121">
        <f>($BH$140-$BH$137)/200</f>
        <v>0.14000000000000001</v>
      </c>
    </row>
    <row r="122" spans="1:61" x14ac:dyDescent="0.25">
      <c r="A122">
        <v>121</v>
      </c>
      <c r="F122">
        <v>104.88986200000001</v>
      </c>
      <c r="G122" s="2">
        <v>3</v>
      </c>
      <c r="H122">
        <v>101.21933800000001</v>
      </c>
      <c r="I122" s="5">
        <v>4</v>
      </c>
      <c r="P122">
        <v>2</v>
      </c>
      <c r="Q122" t="str">
        <f t="shared" si="2"/>
        <v>34</v>
      </c>
      <c r="R122">
        <v>3</v>
      </c>
      <c r="X122" t="s">
        <v>286</v>
      </c>
      <c r="Y122" t="s">
        <v>259</v>
      </c>
      <c r="BG122">
        <v>3</v>
      </c>
      <c r="BH122">
        <v>756</v>
      </c>
      <c r="BI122">
        <f>($BH$141-$BH$138)/200</f>
        <v>0.09</v>
      </c>
    </row>
    <row r="123" spans="1:61" x14ac:dyDescent="0.25">
      <c r="A123">
        <v>122</v>
      </c>
      <c r="F123">
        <v>104.90398400000001</v>
      </c>
      <c r="G123" s="2">
        <v>3</v>
      </c>
      <c r="H123">
        <v>101.39907100000001</v>
      </c>
      <c r="I123" s="5">
        <v>4</v>
      </c>
      <c r="P123">
        <v>2</v>
      </c>
      <c r="Q123" t="str">
        <f t="shared" si="2"/>
        <v>34</v>
      </c>
      <c r="R123">
        <v>4</v>
      </c>
      <c r="X123" t="s">
        <v>286</v>
      </c>
      <c r="Y123" t="s">
        <v>267</v>
      </c>
      <c r="BG123">
        <v>4</v>
      </c>
      <c r="BH123">
        <v>758</v>
      </c>
      <c r="BI123">
        <f>($BH$142-$BH$139)/200</f>
        <v>0.13500000000000001</v>
      </c>
    </row>
    <row r="124" spans="1:61" x14ac:dyDescent="0.25">
      <c r="A124">
        <v>123</v>
      </c>
      <c r="D124">
        <v>119.894993</v>
      </c>
      <c r="E124" s="3">
        <v>2</v>
      </c>
      <c r="F124">
        <v>104.96836500000001</v>
      </c>
      <c r="G124" s="2">
        <v>3</v>
      </c>
      <c r="H124">
        <v>101.22144900000001</v>
      </c>
      <c r="I124" s="5">
        <v>4</v>
      </c>
      <c r="P124">
        <v>3</v>
      </c>
      <c r="Q124" t="str">
        <f t="shared" si="2"/>
        <v>234</v>
      </c>
      <c r="R124">
        <v>1</v>
      </c>
      <c r="X124" t="s">
        <v>286</v>
      </c>
      <c r="Y124" t="s">
        <v>265</v>
      </c>
      <c r="BG124">
        <v>1</v>
      </c>
      <c r="BH124">
        <v>767</v>
      </c>
      <c r="BI124">
        <f>($BH$143-$BH$140)/200</f>
        <v>8.5000000000000006E-2</v>
      </c>
    </row>
    <row r="125" spans="1:61" x14ac:dyDescent="0.25">
      <c r="A125">
        <v>124</v>
      </c>
      <c r="D125">
        <v>119.92020100000001</v>
      </c>
      <c r="E125" s="3">
        <v>2</v>
      </c>
      <c r="F125">
        <v>105.01887500000001</v>
      </c>
      <c r="G125" s="2">
        <v>3</v>
      </c>
      <c r="P125">
        <v>2</v>
      </c>
      <c r="Q125" t="str">
        <f t="shared" si="2"/>
        <v>23</v>
      </c>
      <c r="R125">
        <v>2</v>
      </c>
      <c r="X125" t="s">
        <v>286</v>
      </c>
      <c r="Y125" t="s">
        <v>266</v>
      </c>
      <c r="AB125" t="s">
        <v>290</v>
      </c>
      <c r="AC125" t="str">
        <f>CONCATENATE($R125,$R126,$R127,$R128)</f>
        <v>2341</v>
      </c>
      <c r="BG125">
        <v>2</v>
      </c>
      <c r="BH125">
        <v>773</v>
      </c>
      <c r="BI125">
        <f>($BH$144-$BH$141)/200</f>
        <v>0.115</v>
      </c>
    </row>
    <row r="126" spans="1:61" x14ac:dyDescent="0.25">
      <c r="A126">
        <v>125</v>
      </c>
      <c r="D126">
        <v>119.87685</v>
      </c>
      <c r="E126" s="3">
        <v>2</v>
      </c>
      <c r="F126">
        <v>105.01160800000001</v>
      </c>
      <c r="G126" s="2">
        <v>3</v>
      </c>
      <c r="P126">
        <v>2</v>
      </c>
      <c r="Q126" t="str">
        <f t="shared" si="2"/>
        <v>23</v>
      </c>
      <c r="R126">
        <v>3</v>
      </c>
      <c r="X126" t="s">
        <v>286</v>
      </c>
      <c r="Y126" t="s">
        <v>259</v>
      </c>
      <c r="BG126">
        <v>3</v>
      </c>
      <c r="BH126">
        <v>781</v>
      </c>
      <c r="BI126">
        <f>($BH$145-$BH$142)/200</f>
        <v>0.09</v>
      </c>
    </row>
    <row r="127" spans="1:61" x14ac:dyDescent="0.25">
      <c r="A127">
        <v>126</v>
      </c>
      <c r="D127">
        <v>119.857731</v>
      </c>
      <c r="E127" s="3">
        <v>2</v>
      </c>
      <c r="F127">
        <v>104.849659</v>
      </c>
      <c r="G127" s="2">
        <v>3</v>
      </c>
      <c r="P127">
        <v>2</v>
      </c>
      <c r="Q127" t="str">
        <f t="shared" si="2"/>
        <v>23</v>
      </c>
      <c r="R127">
        <v>4</v>
      </c>
      <c r="X127" t="s">
        <v>286</v>
      </c>
      <c r="Y127" t="s">
        <v>267</v>
      </c>
      <c r="BG127">
        <v>4</v>
      </c>
      <c r="BH127">
        <v>782</v>
      </c>
      <c r="BI127">
        <f>($BH$146-$BH$143)/200</f>
        <v>9.5000000000000001E-2</v>
      </c>
    </row>
    <row r="128" spans="1:61" x14ac:dyDescent="0.25">
      <c r="A128">
        <v>127</v>
      </c>
      <c r="D128">
        <v>119.88654</v>
      </c>
      <c r="E128" s="3">
        <v>2</v>
      </c>
      <c r="P128">
        <v>1</v>
      </c>
      <c r="Q128" t="str">
        <f t="shared" si="2"/>
        <v>2</v>
      </c>
      <c r="R128">
        <v>1</v>
      </c>
      <c r="X128" t="s">
        <v>286</v>
      </c>
      <c r="Y128" t="s">
        <v>265</v>
      </c>
      <c r="BG128">
        <v>1</v>
      </c>
      <c r="BH128">
        <v>790</v>
      </c>
      <c r="BI128">
        <f>($BH$147-$BH$144)/200</f>
        <v>0.09</v>
      </c>
    </row>
    <row r="129" spans="1:61" x14ac:dyDescent="0.25">
      <c r="A129">
        <v>128</v>
      </c>
      <c r="D129">
        <v>119.80072100000001</v>
      </c>
      <c r="E129" s="3">
        <v>2</v>
      </c>
      <c r="P129">
        <v>1</v>
      </c>
      <c r="Q129" t="str">
        <f t="shared" si="2"/>
        <v>2</v>
      </c>
      <c r="R129">
        <v>2</v>
      </c>
      <c r="X129" t="s">
        <v>286</v>
      </c>
      <c r="Y129" t="s">
        <v>266</v>
      </c>
      <c r="AB129" t="s">
        <v>290</v>
      </c>
      <c r="AC129" t="str">
        <f>CONCATENATE($R129,$R130,$R131,$R132)</f>
        <v>2341</v>
      </c>
      <c r="BG129">
        <v>2</v>
      </c>
      <c r="BH129">
        <v>796</v>
      </c>
      <c r="BI129">
        <f>($BH$148-$BH$145)/200</f>
        <v>9.5000000000000001E-2</v>
      </c>
    </row>
    <row r="130" spans="1:61" x14ac:dyDescent="0.25">
      <c r="A130">
        <v>129</v>
      </c>
      <c r="D130">
        <v>119.88654</v>
      </c>
      <c r="E130" s="3">
        <v>2</v>
      </c>
      <c r="P130">
        <v>1</v>
      </c>
      <c r="Q130" t="str">
        <f t="shared" ref="Q130:Q193" si="3">CONCATENATE(C130,E130,G130,I130)</f>
        <v>2</v>
      </c>
      <c r="R130">
        <v>3</v>
      </c>
      <c r="X130" t="s">
        <v>287</v>
      </c>
      <c r="Y130" t="s">
        <v>268</v>
      </c>
      <c r="BG130">
        <v>3</v>
      </c>
      <c r="BH130">
        <v>806</v>
      </c>
      <c r="BI130">
        <f>($BH$149-$BH$146)/200</f>
        <v>0.115</v>
      </c>
    </row>
    <row r="131" spans="1:61" x14ac:dyDescent="0.25">
      <c r="A131">
        <v>130</v>
      </c>
      <c r="D131">
        <v>119.90787900000001</v>
      </c>
      <c r="E131" s="3">
        <v>2</v>
      </c>
      <c r="P131">
        <v>1</v>
      </c>
      <c r="Q131" t="str">
        <f t="shared" si="3"/>
        <v>2</v>
      </c>
      <c r="R131">
        <v>4</v>
      </c>
      <c r="X131" t="s">
        <v>289</v>
      </c>
      <c r="Y131" t="s">
        <v>269</v>
      </c>
      <c r="BG131">
        <v>4</v>
      </c>
      <c r="BH131">
        <v>808</v>
      </c>
      <c r="BI131">
        <f>($BH$150-$BH$147)/200</f>
        <v>7.0000000000000007E-2</v>
      </c>
    </row>
    <row r="132" spans="1:61" x14ac:dyDescent="0.25">
      <c r="A132">
        <v>131</v>
      </c>
      <c r="D132">
        <v>119.99921800000001</v>
      </c>
      <c r="E132" s="3">
        <v>2</v>
      </c>
      <c r="P132">
        <v>1</v>
      </c>
      <c r="Q132" t="str">
        <f t="shared" si="3"/>
        <v>2</v>
      </c>
      <c r="R132">
        <v>1</v>
      </c>
      <c r="X132" t="s">
        <v>289</v>
      </c>
      <c r="Y132" t="s">
        <v>270</v>
      </c>
      <c r="BG132">
        <v>1</v>
      </c>
      <c r="BH132">
        <v>814</v>
      </c>
      <c r="BI132">
        <f>($BH$151-$BH$148)/200</f>
        <v>8.5000000000000006E-2</v>
      </c>
    </row>
    <row r="133" spans="1:61" x14ac:dyDescent="0.25">
      <c r="A133">
        <v>132</v>
      </c>
      <c r="B133">
        <v>127.037041</v>
      </c>
      <c r="C133" s="4">
        <v>1</v>
      </c>
      <c r="D133">
        <v>119.894993</v>
      </c>
      <c r="E133" s="3">
        <v>2</v>
      </c>
      <c r="P133">
        <v>2</v>
      </c>
      <c r="Q133" t="str">
        <f t="shared" si="3"/>
        <v>12</v>
      </c>
      <c r="R133">
        <v>2</v>
      </c>
      <c r="X133" t="s">
        <v>289</v>
      </c>
      <c r="Y133" t="s">
        <v>271</v>
      </c>
      <c r="BG133">
        <v>2</v>
      </c>
      <c r="BH133">
        <v>825</v>
      </c>
      <c r="BI133">
        <f>($BH$152-$BH$149)/200</f>
        <v>7.4999999999999997E-2</v>
      </c>
    </row>
    <row r="134" spans="1:61" x14ac:dyDescent="0.25">
      <c r="A134">
        <v>133</v>
      </c>
      <c r="B134">
        <v>127.076672</v>
      </c>
      <c r="C134" s="4">
        <v>1</v>
      </c>
      <c r="D134">
        <v>119.894993</v>
      </c>
      <c r="E134" s="3">
        <v>2</v>
      </c>
      <c r="P134">
        <v>2</v>
      </c>
      <c r="Q134" t="str">
        <f t="shared" si="3"/>
        <v>12</v>
      </c>
      <c r="R134" t="s">
        <v>22</v>
      </c>
      <c r="X134" t="s">
        <v>287</v>
      </c>
      <c r="Y134" t="s">
        <v>272</v>
      </c>
      <c r="BG134" t="s">
        <v>22</v>
      </c>
      <c r="BH134">
        <v>832</v>
      </c>
      <c r="BI134">
        <f>($BH$153-$BH$150)/200</f>
        <v>0.125</v>
      </c>
    </row>
    <row r="135" spans="1:61" x14ac:dyDescent="0.25">
      <c r="A135">
        <v>134</v>
      </c>
      <c r="B135">
        <v>127.031678</v>
      </c>
      <c r="C135" s="4">
        <v>1</v>
      </c>
      <c r="P135">
        <v>1</v>
      </c>
      <c r="Q135" t="str">
        <f t="shared" si="3"/>
        <v>1</v>
      </c>
      <c r="R135" t="s">
        <v>22</v>
      </c>
      <c r="X135" t="s">
        <v>286</v>
      </c>
      <c r="Y135" t="s">
        <v>267</v>
      </c>
      <c r="BG135" t="s">
        <v>22</v>
      </c>
      <c r="BH135">
        <v>834</v>
      </c>
      <c r="BI135">
        <f>($BH$154-$BH$151)/200</f>
        <v>8.5000000000000006E-2</v>
      </c>
    </row>
    <row r="136" spans="1:61" x14ac:dyDescent="0.25">
      <c r="A136">
        <v>135</v>
      </c>
      <c r="B136">
        <v>127.045231</v>
      </c>
      <c r="C136" s="4">
        <v>1</v>
      </c>
      <c r="P136">
        <v>1</v>
      </c>
      <c r="Q136" t="str">
        <f t="shared" si="3"/>
        <v>1</v>
      </c>
      <c r="R136">
        <v>1</v>
      </c>
      <c r="X136" t="s">
        <v>286</v>
      </c>
      <c r="Y136" t="s">
        <v>265</v>
      </c>
      <c r="AB136" t="s">
        <v>286</v>
      </c>
      <c r="AC136" t="str">
        <f>CONCATENATE($R136,$R137,$R138,$R139)</f>
        <v>1432</v>
      </c>
      <c r="BG136">
        <v>1</v>
      </c>
      <c r="BH136">
        <v>835</v>
      </c>
      <c r="BI136">
        <f>($BH$155-$BH$152)/200</f>
        <v>0.1</v>
      </c>
    </row>
    <row r="137" spans="1:61" x14ac:dyDescent="0.25">
      <c r="A137">
        <v>136</v>
      </c>
      <c r="B137">
        <v>127.01296600000001</v>
      </c>
      <c r="C137" s="4">
        <v>1</v>
      </c>
      <c r="P137">
        <v>1</v>
      </c>
      <c r="Q137" t="str">
        <f t="shared" si="3"/>
        <v>1</v>
      </c>
      <c r="R137">
        <v>4</v>
      </c>
      <c r="X137" t="s">
        <v>286</v>
      </c>
      <c r="Y137" t="s">
        <v>266</v>
      </c>
      <c r="BG137">
        <v>4</v>
      </c>
      <c r="BH137">
        <v>836</v>
      </c>
      <c r="BI137">
        <f>($BH$156-$BH$153)/200</f>
        <v>0.09</v>
      </c>
    </row>
    <row r="138" spans="1:61" x14ac:dyDescent="0.25">
      <c r="A138">
        <v>137</v>
      </c>
      <c r="B138">
        <v>127.029049</v>
      </c>
      <c r="C138" s="4">
        <v>1</v>
      </c>
      <c r="P138">
        <v>1</v>
      </c>
      <c r="Q138" t="str">
        <f t="shared" si="3"/>
        <v>1</v>
      </c>
      <c r="R138">
        <v>3</v>
      </c>
      <c r="X138" t="s">
        <v>287</v>
      </c>
      <c r="Y138" t="s">
        <v>268</v>
      </c>
      <c r="BG138">
        <v>3</v>
      </c>
      <c r="BH138">
        <v>850</v>
      </c>
      <c r="BI138">
        <f>($BH$157-$BH$154)/200</f>
        <v>0.12</v>
      </c>
    </row>
    <row r="139" spans="1:61" x14ac:dyDescent="0.25">
      <c r="A139">
        <v>138</v>
      </c>
      <c r="B139">
        <v>127.04064600000001</v>
      </c>
      <c r="C139" s="4">
        <v>1</v>
      </c>
      <c r="P139">
        <v>1</v>
      </c>
      <c r="Q139" t="str">
        <f t="shared" si="3"/>
        <v>1</v>
      </c>
      <c r="R139">
        <v>2</v>
      </c>
      <c r="X139" t="s">
        <v>289</v>
      </c>
      <c r="Y139" t="s">
        <v>269</v>
      </c>
      <c r="BG139">
        <v>2</v>
      </c>
      <c r="BH139">
        <v>851</v>
      </c>
      <c r="BI139">
        <f>($BH$158-$BH$155)/200</f>
        <v>0.08</v>
      </c>
    </row>
    <row r="140" spans="1:61" x14ac:dyDescent="0.25">
      <c r="A140">
        <v>139</v>
      </c>
      <c r="B140">
        <v>127.053639</v>
      </c>
      <c r="C140" s="4">
        <v>1</v>
      </c>
      <c r="H140">
        <v>125.03461900000001</v>
      </c>
      <c r="I140" s="5">
        <v>4</v>
      </c>
      <c r="P140">
        <v>2</v>
      </c>
      <c r="Q140" t="str">
        <f t="shared" si="3"/>
        <v>14</v>
      </c>
      <c r="R140">
        <v>1</v>
      </c>
      <c r="X140" t="s">
        <v>287</v>
      </c>
      <c r="Y140" t="s">
        <v>283</v>
      </c>
      <c r="AB140" t="s">
        <v>286</v>
      </c>
      <c r="AC140" t="str">
        <f>CONCATENATE($R140,$R141,$R142,$R143)</f>
        <v>1432</v>
      </c>
      <c r="BG140">
        <v>1</v>
      </c>
      <c r="BH140">
        <v>864</v>
      </c>
      <c r="BI140">
        <f>($BH$159-$BH$156)/200</f>
        <v>0.115</v>
      </c>
    </row>
    <row r="141" spans="1:61" x14ac:dyDescent="0.25">
      <c r="A141">
        <v>140</v>
      </c>
      <c r="B141">
        <v>127.128067</v>
      </c>
      <c r="C141" s="4">
        <v>1</v>
      </c>
      <c r="H141">
        <v>125.07740100000001</v>
      </c>
      <c r="I141" s="5">
        <v>4</v>
      </c>
      <c r="P141">
        <v>2</v>
      </c>
      <c r="Q141" t="str">
        <f t="shared" si="3"/>
        <v>14</v>
      </c>
      <c r="R141">
        <v>4</v>
      </c>
      <c r="X141" t="s">
        <v>290</v>
      </c>
      <c r="Y141" t="s">
        <v>275</v>
      </c>
      <c r="BG141">
        <v>4</v>
      </c>
      <c r="BH141">
        <v>868</v>
      </c>
      <c r="BI141">
        <f>($BH$160-$BH$157)/200</f>
        <v>0.09</v>
      </c>
    </row>
    <row r="142" spans="1:61" x14ac:dyDescent="0.25">
      <c r="A142">
        <v>141</v>
      </c>
      <c r="B142">
        <v>127.037041</v>
      </c>
      <c r="C142" s="4">
        <v>1</v>
      </c>
      <c r="F142">
        <v>127.733288</v>
      </c>
      <c r="G142" s="2">
        <v>3</v>
      </c>
      <c r="H142">
        <v>125.06312200000001</v>
      </c>
      <c r="I142" s="5">
        <v>4</v>
      </c>
      <c r="P142">
        <v>3</v>
      </c>
      <c r="Q142" t="str">
        <f t="shared" si="3"/>
        <v>134</v>
      </c>
      <c r="R142">
        <v>3</v>
      </c>
      <c r="X142" t="s">
        <v>290</v>
      </c>
      <c r="Y142" t="s">
        <v>282</v>
      </c>
      <c r="BG142">
        <v>3</v>
      </c>
      <c r="BH142">
        <v>878</v>
      </c>
      <c r="BI142">
        <f>($BH$161-$BH$158)/200</f>
        <v>0.13</v>
      </c>
    </row>
    <row r="143" spans="1:61" x14ac:dyDescent="0.25">
      <c r="A143">
        <v>142</v>
      </c>
      <c r="F143">
        <v>127.733288</v>
      </c>
      <c r="G143" s="2">
        <v>3</v>
      </c>
      <c r="H143">
        <v>125.062966</v>
      </c>
      <c r="I143" s="5">
        <v>4</v>
      </c>
      <c r="P143">
        <v>2</v>
      </c>
      <c r="Q143" t="str">
        <f t="shared" si="3"/>
        <v>34</v>
      </c>
      <c r="R143">
        <v>2</v>
      </c>
      <c r="X143" t="s">
        <v>290</v>
      </c>
      <c r="Y143" t="s">
        <v>281</v>
      </c>
      <c r="BG143">
        <v>2</v>
      </c>
      <c r="BH143">
        <v>881</v>
      </c>
      <c r="BI143">
        <f>($BH$162-$BH$159)/200</f>
        <v>0.06</v>
      </c>
    </row>
    <row r="144" spans="1:61" x14ac:dyDescent="0.25">
      <c r="A144">
        <v>143</v>
      </c>
      <c r="F144">
        <v>127.743134</v>
      </c>
      <c r="G144" s="2">
        <v>3</v>
      </c>
      <c r="H144">
        <v>125.039208</v>
      </c>
      <c r="I144" s="5">
        <v>4</v>
      </c>
      <c r="P144">
        <v>2</v>
      </c>
      <c r="Q144" t="str">
        <f t="shared" si="3"/>
        <v>34</v>
      </c>
      <c r="R144">
        <v>1</v>
      </c>
      <c r="X144" t="s">
        <v>290</v>
      </c>
      <c r="Y144" t="s">
        <v>274</v>
      </c>
      <c r="AB144" t="s">
        <v>286</v>
      </c>
      <c r="AC144" t="str">
        <f>CONCATENATE($R144,$R145,$R146,$R147)</f>
        <v>1432</v>
      </c>
      <c r="BG144">
        <v>1</v>
      </c>
      <c r="BH144">
        <v>891</v>
      </c>
      <c r="BI144">
        <f>($BH$163-$BH$160)/200</f>
        <v>0.1</v>
      </c>
    </row>
    <row r="145" spans="1:61" x14ac:dyDescent="0.25">
      <c r="A145">
        <v>144</v>
      </c>
      <c r="F145">
        <v>127.737156</v>
      </c>
      <c r="G145" s="2">
        <v>3</v>
      </c>
      <c r="H145">
        <v>125.03209000000001</v>
      </c>
      <c r="I145" s="5">
        <v>4</v>
      </c>
      <c r="P145">
        <v>2</v>
      </c>
      <c r="Q145" t="str">
        <f t="shared" si="3"/>
        <v>34</v>
      </c>
      <c r="R145">
        <v>4</v>
      </c>
      <c r="X145" t="s">
        <v>290</v>
      </c>
      <c r="Y145" t="s">
        <v>275</v>
      </c>
      <c r="BG145">
        <v>4</v>
      </c>
      <c r="BH145">
        <v>896</v>
      </c>
      <c r="BI145">
        <f>($BH$164-$BH$161)/200</f>
        <v>0.09</v>
      </c>
    </row>
    <row r="146" spans="1:61" x14ac:dyDescent="0.25">
      <c r="A146">
        <v>145</v>
      </c>
      <c r="F146">
        <v>127.74148600000001</v>
      </c>
      <c r="G146" s="2">
        <v>3</v>
      </c>
      <c r="H146">
        <v>125.074253</v>
      </c>
      <c r="I146" s="5">
        <v>4</v>
      </c>
      <c r="P146">
        <v>2</v>
      </c>
      <c r="Q146" t="str">
        <f t="shared" si="3"/>
        <v>34</v>
      </c>
      <c r="R146">
        <v>3</v>
      </c>
      <c r="X146" t="s">
        <v>290</v>
      </c>
      <c r="Y146" t="s">
        <v>282</v>
      </c>
      <c r="BG146">
        <v>3</v>
      </c>
      <c r="BH146">
        <v>900</v>
      </c>
      <c r="BI146">
        <f>($BH$165-$BH$162)/200</f>
        <v>0.125</v>
      </c>
    </row>
    <row r="147" spans="1:61" x14ac:dyDescent="0.25">
      <c r="A147">
        <v>146</v>
      </c>
      <c r="F147">
        <v>127.773911</v>
      </c>
      <c r="G147" s="2">
        <v>3</v>
      </c>
      <c r="H147">
        <v>125.042298</v>
      </c>
      <c r="I147" s="5">
        <v>4</v>
      </c>
      <c r="P147">
        <v>2</v>
      </c>
      <c r="Q147" t="str">
        <f t="shared" si="3"/>
        <v>34</v>
      </c>
      <c r="R147">
        <v>2</v>
      </c>
      <c r="X147" t="s">
        <v>290</v>
      </c>
      <c r="Y147" t="s">
        <v>281</v>
      </c>
      <c r="BG147">
        <v>2</v>
      </c>
      <c r="BH147">
        <v>909</v>
      </c>
      <c r="BI147">
        <f>($BH$166-$BH$163)/200</f>
        <v>7.4999999999999997E-2</v>
      </c>
    </row>
    <row r="148" spans="1:61" x14ac:dyDescent="0.25">
      <c r="A148">
        <v>147</v>
      </c>
      <c r="F148">
        <v>127.787514</v>
      </c>
      <c r="G148" s="2">
        <v>3</v>
      </c>
      <c r="H148">
        <v>125.038639</v>
      </c>
      <c r="I148" s="5">
        <v>4</v>
      </c>
      <c r="P148">
        <v>2</v>
      </c>
      <c r="Q148" t="str">
        <f t="shared" si="3"/>
        <v>34</v>
      </c>
      <c r="R148">
        <v>1</v>
      </c>
      <c r="X148" t="s">
        <v>290</v>
      </c>
      <c r="Y148" t="s">
        <v>274</v>
      </c>
      <c r="AB148" t="s">
        <v>289</v>
      </c>
      <c r="AC148" t="str">
        <f>CONCATENATE($R148,$R149,$R150,$R151)</f>
        <v>1342</v>
      </c>
      <c r="BG148">
        <v>1</v>
      </c>
      <c r="BH148">
        <v>915</v>
      </c>
      <c r="BI148">
        <f>($BH$167-$BH$164)/200</f>
        <v>9.5000000000000001E-2</v>
      </c>
    </row>
    <row r="149" spans="1:61" x14ac:dyDescent="0.25">
      <c r="A149">
        <v>148</v>
      </c>
      <c r="D149">
        <v>150.59530699999999</v>
      </c>
      <c r="E149" s="3">
        <v>2</v>
      </c>
      <c r="F149">
        <v>127.80714800000001</v>
      </c>
      <c r="G149" s="2">
        <v>3</v>
      </c>
      <c r="H149">
        <v>125.03461900000001</v>
      </c>
      <c r="I149" s="5">
        <v>4</v>
      </c>
      <c r="P149">
        <v>3</v>
      </c>
      <c r="Q149" t="str">
        <f t="shared" si="3"/>
        <v>234</v>
      </c>
      <c r="R149">
        <v>3</v>
      </c>
      <c r="X149" t="s">
        <v>290</v>
      </c>
      <c r="Y149" t="s">
        <v>275</v>
      </c>
      <c r="BG149">
        <v>3</v>
      </c>
      <c r="BH149">
        <v>923</v>
      </c>
      <c r="BI149">
        <f>($BH$168-$BH$165)/200</f>
        <v>9.5000000000000001E-2</v>
      </c>
    </row>
    <row r="150" spans="1:61" x14ac:dyDescent="0.25">
      <c r="A150">
        <v>149</v>
      </c>
      <c r="D150">
        <v>150.59530699999999</v>
      </c>
      <c r="E150" s="3">
        <v>2</v>
      </c>
      <c r="F150">
        <v>127.78462300000001</v>
      </c>
      <c r="G150" s="2">
        <v>3</v>
      </c>
      <c r="P150">
        <v>2</v>
      </c>
      <c r="Q150" t="str">
        <f t="shared" si="3"/>
        <v>23</v>
      </c>
      <c r="R150">
        <v>4</v>
      </c>
      <c r="X150" t="s">
        <v>290</v>
      </c>
      <c r="Y150" t="s">
        <v>282</v>
      </c>
      <c r="BG150">
        <v>4</v>
      </c>
      <c r="BH150">
        <v>923</v>
      </c>
      <c r="BI150">
        <f>($BH$169-$BH$166)/200</f>
        <v>0.125</v>
      </c>
    </row>
    <row r="151" spans="1:61" x14ac:dyDescent="0.25">
      <c r="A151">
        <v>150</v>
      </c>
      <c r="D151">
        <v>150.59530699999999</v>
      </c>
      <c r="E151" s="3">
        <v>2</v>
      </c>
      <c r="F151">
        <v>127.78957800000001</v>
      </c>
      <c r="G151" s="2">
        <v>3</v>
      </c>
      <c r="P151">
        <v>2</v>
      </c>
      <c r="Q151" t="str">
        <f t="shared" si="3"/>
        <v>23</v>
      </c>
      <c r="R151">
        <v>2</v>
      </c>
      <c r="X151" t="s">
        <v>290</v>
      </c>
      <c r="Y151" t="s">
        <v>281</v>
      </c>
      <c r="BG151">
        <v>2</v>
      </c>
      <c r="BH151">
        <v>932</v>
      </c>
      <c r="BI151">
        <f>($BH$170-$BH$167)/200</f>
        <v>0.08</v>
      </c>
    </row>
    <row r="152" spans="1:61" x14ac:dyDescent="0.25">
      <c r="A152">
        <v>151</v>
      </c>
      <c r="D152">
        <v>150.59530699999999</v>
      </c>
      <c r="E152" s="3">
        <v>2</v>
      </c>
      <c r="F152">
        <v>127.81823800000001</v>
      </c>
      <c r="G152" s="2">
        <v>3</v>
      </c>
      <c r="P152">
        <v>2</v>
      </c>
      <c r="Q152" t="str">
        <f t="shared" si="3"/>
        <v>23</v>
      </c>
      <c r="R152">
        <v>1</v>
      </c>
      <c r="X152" t="s">
        <v>290</v>
      </c>
      <c r="Y152" t="s">
        <v>274</v>
      </c>
      <c r="AB152" t="s">
        <v>286</v>
      </c>
      <c r="AC152" t="str">
        <f>CONCATENATE($R152,$R153,$R154,$R155)</f>
        <v>1432</v>
      </c>
      <c r="BG152">
        <v>1</v>
      </c>
      <c r="BH152">
        <v>938</v>
      </c>
      <c r="BI152">
        <f>($BH$171-$BH$168)/200</f>
        <v>0.08</v>
      </c>
    </row>
    <row r="153" spans="1:61" x14ac:dyDescent="0.25">
      <c r="A153">
        <v>152</v>
      </c>
      <c r="D153">
        <v>150.59530699999999</v>
      </c>
      <c r="E153" s="3">
        <v>2</v>
      </c>
      <c r="F153">
        <v>127.733288</v>
      </c>
      <c r="G153" s="2">
        <v>3</v>
      </c>
      <c r="P153">
        <v>2</v>
      </c>
      <c r="Q153" t="str">
        <f t="shared" si="3"/>
        <v>23</v>
      </c>
      <c r="R153">
        <v>4</v>
      </c>
      <c r="X153" t="s">
        <v>290</v>
      </c>
      <c r="Y153" t="s">
        <v>275</v>
      </c>
      <c r="BG153">
        <v>4</v>
      </c>
      <c r="BH153">
        <v>948</v>
      </c>
      <c r="BI153">
        <f>($BH$172-$BH$169)/200</f>
        <v>8.5000000000000006E-2</v>
      </c>
    </row>
    <row r="154" spans="1:61" x14ac:dyDescent="0.25">
      <c r="A154">
        <v>153</v>
      </c>
      <c r="D154">
        <v>150.59530699999999</v>
      </c>
      <c r="E154" s="3">
        <v>2</v>
      </c>
      <c r="F154">
        <v>127.68689800000001</v>
      </c>
      <c r="G154" s="2">
        <v>3</v>
      </c>
      <c r="P154">
        <v>2</v>
      </c>
      <c r="Q154" t="str">
        <f t="shared" si="3"/>
        <v>23</v>
      </c>
      <c r="R154">
        <v>3</v>
      </c>
      <c r="X154" t="s">
        <v>290</v>
      </c>
      <c r="Y154" t="s">
        <v>282</v>
      </c>
      <c r="BG154">
        <v>3</v>
      </c>
      <c r="BH154">
        <v>949</v>
      </c>
      <c r="BI154">
        <f>($BH$173-$BH$170)/200</f>
        <v>0.115</v>
      </c>
    </row>
    <row r="155" spans="1:61" x14ac:dyDescent="0.25">
      <c r="A155">
        <v>154</v>
      </c>
      <c r="D155">
        <v>150.59530699999999</v>
      </c>
      <c r="E155" s="3">
        <v>2</v>
      </c>
      <c r="P155">
        <v>1</v>
      </c>
      <c r="Q155" t="str">
        <f t="shared" si="3"/>
        <v>2</v>
      </c>
      <c r="R155">
        <v>2</v>
      </c>
      <c r="X155" t="s">
        <v>290</v>
      </c>
      <c r="Y155" t="s">
        <v>281</v>
      </c>
      <c r="BG155">
        <v>2</v>
      </c>
      <c r="BH155">
        <v>958</v>
      </c>
      <c r="BI155">
        <f>($BH$174-$BH$171)/200</f>
        <v>0.09</v>
      </c>
    </row>
    <row r="156" spans="1:61" x14ac:dyDescent="0.25">
      <c r="A156">
        <v>155</v>
      </c>
      <c r="D156">
        <v>150.59530699999999</v>
      </c>
      <c r="E156" s="3">
        <v>2</v>
      </c>
      <c r="P156">
        <v>1</v>
      </c>
      <c r="Q156" t="str">
        <f t="shared" si="3"/>
        <v>2</v>
      </c>
      <c r="R156">
        <v>1</v>
      </c>
      <c r="X156" t="s">
        <v>290</v>
      </c>
      <c r="Y156" t="s">
        <v>274</v>
      </c>
      <c r="BG156">
        <v>1</v>
      </c>
      <c r="BH156">
        <v>966</v>
      </c>
      <c r="BI156">
        <f>($BH$175-$BH$172)/200</f>
        <v>8.5000000000000006E-2</v>
      </c>
    </row>
    <row r="157" spans="1:61" x14ac:dyDescent="0.25">
      <c r="A157">
        <v>156</v>
      </c>
      <c r="D157">
        <v>150.59530699999999</v>
      </c>
      <c r="E157" s="3">
        <v>2</v>
      </c>
      <c r="P157">
        <v>1</v>
      </c>
      <c r="Q157" t="str">
        <f t="shared" si="3"/>
        <v>2</v>
      </c>
      <c r="R157">
        <v>3</v>
      </c>
      <c r="X157" t="s">
        <v>290</v>
      </c>
      <c r="Y157" t="s">
        <v>275</v>
      </c>
      <c r="AB157" t="s">
        <v>290</v>
      </c>
      <c r="AC157" t="str">
        <f>CONCATENATE($R157,$R158,$R159,$R160)</f>
        <v>3412</v>
      </c>
      <c r="BG157">
        <v>3</v>
      </c>
      <c r="BH157">
        <v>973</v>
      </c>
      <c r="BI157">
        <f>($BH$176-$BH$173)/200</f>
        <v>0.1</v>
      </c>
    </row>
    <row r="158" spans="1:61" x14ac:dyDescent="0.25">
      <c r="A158">
        <v>157</v>
      </c>
      <c r="D158">
        <v>150.59530699999999</v>
      </c>
      <c r="E158" s="3">
        <v>2</v>
      </c>
      <c r="P158">
        <v>1</v>
      </c>
      <c r="Q158" t="str">
        <f t="shared" si="3"/>
        <v>2</v>
      </c>
      <c r="R158">
        <v>4</v>
      </c>
      <c r="X158" t="s">
        <v>290</v>
      </c>
      <c r="Y158" t="s">
        <v>282</v>
      </c>
      <c r="BG158">
        <v>4</v>
      </c>
      <c r="BH158">
        <v>974</v>
      </c>
      <c r="BI158">
        <f>($BH$177-$BH$174)/200</f>
        <v>0.12</v>
      </c>
    </row>
    <row r="159" spans="1:61" x14ac:dyDescent="0.25">
      <c r="A159">
        <v>158</v>
      </c>
      <c r="D159">
        <v>150.59530699999999</v>
      </c>
      <c r="E159" s="3">
        <v>2</v>
      </c>
      <c r="P159">
        <v>1</v>
      </c>
      <c r="Q159" t="str">
        <f t="shared" si="3"/>
        <v>2</v>
      </c>
      <c r="R159">
        <v>1</v>
      </c>
      <c r="X159" t="s">
        <v>290</v>
      </c>
      <c r="Y159" t="s">
        <v>281</v>
      </c>
      <c r="BG159">
        <v>1</v>
      </c>
      <c r="BH159">
        <v>989</v>
      </c>
      <c r="BI159">
        <f>($BH$178-$BH$175)/200</f>
        <v>0.125</v>
      </c>
    </row>
    <row r="160" spans="1:61" x14ac:dyDescent="0.25">
      <c r="A160">
        <v>159</v>
      </c>
      <c r="B160">
        <v>155.884592</v>
      </c>
      <c r="C160" s="4">
        <v>1</v>
      </c>
      <c r="D160">
        <v>150.59530699999999</v>
      </c>
      <c r="E160" s="3">
        <v>2</v>
      </c>
      <c r="P160">
        <v>2</v>
      </c>
      <c r="Q160" t="str">
        <f t="shared" si="3"/>
        <v>12</v>
      </c>
      <c r="R160">
        <v>2</v>
      </c>
      <c r="X160" t="s">
        <v>290</v>
      </c>
      <c r="Y160" t="s">
        <v>274</v>
      </c>
      <c r="BG160">
        <v>2</v>
      </c>
      <c r="BH160">
        <v>991</v>
      </c>
      <c r="BI160">
        <f>($BH$179-$BH$176)/200</f>
        <v>0.08</v>
      </c>
    </row>
    <row r="161" spans="1:61" x14ac:dyDescent="0.25">
      <c r="A161">
        <v>160</v>
      </c>
      <c r="B161">
        <v>155.93622499999998</v>
      </c>
      <c r="C161" s="4">
        <v>1</v>
      </c>
      <c r="P161">
        <v>1</v>
      </c>
      <c r="Q161" t="str">
        <f t="shared" si="3"/>
        <v>1</v>
      </c>
      <c r="R161">
        <v>3</v>
      </c>
      <c r="X161" t="s">
        <v>286</v>
      </c>
      <c r="Y161" t="s">
        <v>259</v>
      </c>
      <c r="AB161" t="s">
        <v>290</v>
      </c>
      <c r="AC161" t="str">
        <f>CONCATENATE($R161,$R162,$R163,$R164)</f>
        <v>3412</v>
      </c>
      <c r="BG161">
        <v>3</v>
      </c>
      <c r="BH161">
        <v>1000</v>
      </c>
      <c r="BI161">
        <f>($BH$185-$BH$182)/200</f>
        <v>9.5000000000000001E-2</v>
      </c>
    </row>
    <row r="162" spans="1:61" x14ac:dyDescent="0.25">
      <c r="A162">
        <v>161</v>
      </c>
      <c r="B162">
        <v>155.879592</v>
      </c>
      <c r="C162" s="4">
        <v>1</v>
      </c>
      <c r="P162">
        <v>1</v>
      </c>
      <c r="Q162" t="str">
        <f t="shared" si="3"/>
        <v>1</v>
      </c>
      <c r="R162">
        <v>4</v>
      </c>
      <c r="X162" t="s">
        <v>286</v>
      </c>
      <c r="Y162" t="s">
        <v>267</v>
      </c>
      <c r="BG162">
        <v>4</v>
      </c>
      <c r="BH162">
        <v>1001</v>
      </c>
      <c r="BI162">
        <f>($BH$186-$BH$183)/200</f>
        <v>0.14000000000000001</v>
      </c>
    </row>
    <row r="163" spans="1:61" x14ac:dyDescent="0.25">
      <c r="A163">
        <v>162</v>
      </c>
      <c r="B163">
        <v>155.93699099999998</v>
      </c>
      <c r="C163" s="4">
        <v>1</v>
      </c>
      <c r="P163">
        <v>1</v>
      </c>
      <c r="Q163" t="str">
        <f t="shared" si="3"/>
        <v>1</v>
      </c>
      <c r="R163">
        <v>1</v>
      </c>
      <c r="X163" t="s">
        <v>286</v>
      </c>
      <c r="Y163" t="s">
        <v>265</v>
      </c>
      <c r="BG163">
        <v>1</v>
      </c>
      <c r="BH163">
        <v>1011</v>
      </c>
      <c r="BI163">
        <f>($BH$187-$BH$184)/200</f>
        <v>0.08</v>
      </c>
    </row>
    <row r="164" spans="1:61" x14ac:dyDescent="0.25">
      <c r="A164">
        <v>163</v>
      </c>
      <c r="B164">
        <v>155.942092</v>
      </c>
      <c r="C164" s="4">
        <v>1</v>
      </c>
      <c r="P164">
        <v>1</v>
      </c>
      <c r="Q164" t="str">
        <f t="shared" si="3"/>
        <v>1</v>
      </c>
      <c r="R164">
        <v>2</v>
      </c>
      <c r="X164" t="s">
        <v>286</v>
      </c>
      <c r="Y164" t="s">
        <v>266</v>
      </c>
      <c r="BG164">
        <v>2</v>
      </c>
      <c r="BH164">
        <v>1018</v>
      </c>
      <c r="BI164">
        <f>($BH$188-$BH$185)/200</f>
        <v>0.12</v>
      </c>
    </row>
    <row r="165" spans="1:61" x14ac:dyDescent="0.25">
      <c r="A165">
        <v>164</v>
      </c>
      <c r="B165">
        <v>155.855919</v>
      </c>
      <c r="C165" s="4">
        <v>1</v>
      </c>
      <c r="P165">
        <v>1</v>
      </c>
      <c r="Q165" t="str">
        <f t="shared" si="3"/>
        <v>1</v>
      </c>
      <c r="R165">
        <v>3</v>
      </c>
      <c r="X165" t="s">
        <v>286</v>
      </c>
      <c r="Y165" t="s">
        <v>259</v>
      </c>
      <c r="AB165" t="s">
        <v>290</v>
      </c>
      <c r="AC165" t="str">
        <f>CONCATENATE($R165,$R166,$R167,$R168)</f>
        <v>3412</v>
      </c>
      <c r="BG165">
        <v>3</v>
      </c>
      <c r="BH165">
        <v>1026</v>
      </c>
      <c r="BI165">
        <f>($BH$189-$BH$186)/200</f>
        <v>7.4999999999999997E-2</v>
      </c>
    </row>
    <row r="166" spans="1:61" x14ac:dyDescent="0.25">
      <c r="A166">
        <v>165</v>
      </c>
      <c r="B166">
        <v>155.88260199999999</v>
      </c>
      <c r="C166" s="4">
        <v>1</v>
      </c>
      <c r="H166">
        <v>152.81693899999999</v>
      </c>
      <c r="I166" s="5">
        <v>4</v>
      </c>
      <c r="P166">
        <v>2</v>
      </c>
      <c r="Q166" t="str">
        <f t="shared" si="3"/>
        <v>14</v>
      </c>
      <c r="R166">
        <v>4</v>
      </c>
      <c r="X166" t="s">
        <v>286</v>
      </c>
      <c r="Y166" t="s">
        <v>267</v>
      </c>
      <c r="BG166">
        <v>4</v>
      </c>
      <c r="BH166">
        <v>1026</v>
      </c>
      <c r="BI166">
        <f>($BH$190-$BH$187)/200</f>
        <v>0.09</v>
      </c>
    </row>
    <row r="167" spans="1:61" x14ac:dyDescent="0.25">
      <c r="A167">
        <v>166</v>
      </c>
      <c r="B167">
        <v>155.90525499999998</v>
      </c>
      <c r="C167" s="4">
        <v>1</v>
      </c>
      <c r="H167">
        <v>152.81693899999999</v>
      </c>
      <c r="I167" s="5">
        <v>4</v>
      </c>
      <c r="P167">
        <v>2</v>
      </c>
      <c r="Q167" t="str">
        <f t="shared" si="3"/>
        <v>14</v>
      </c>
      <c r="R167">
        <v>1</v>
      </c>
      <c r="X167" t="s">
        <v>286</v>
      </c>
      <c r="Y167" t="s">
        <v>265</v>
      </c>
      <c r="BG167">
        <v>1</v>
      </c>
      <c r="BH167">
        <v>1037</v>
      </c>
      <c r="BI167">
        <f>($BH$191-$BH$188)/200</f>
        <v>8.5000000000000006E-2</v>
      </c>
    </row>
    <row r="168" spans="1:61" x14ac:dyDescent="0.25">
      <c r="A168">
        <v>167</v>
      </c>
      <c r="B168">
        <v>155.84836799999999</v>
      </c>
      <c r="C168" s="4">
        <v>1</v>
      </c>
      <c r="H168">
        <v>152.81693899999999</v>
      </c>
      <c r="I168" s="5">
        <v>4</v>
      </c>
      <c r="P168">
        <v>2</v>
      </c>
      <c r="Q168" t="str">
        <f t="shared" si="3"/>
        <v>14</v>
      </c>
      <c r="R168">
        <v>2</v>
      </c>
      <c r="X168" t="s">
        <v>286</v>
      </c>
      <c r="Y168" t="s">
        <v>266</v>
      </c>
      <c r="BG168">
        <v>2</v>
      </c>
      <c r="BH168">
        <v>1045</v>
      </c>
      <c r="BI168">
        <f>($BH$192-$BH$189)/200</f>
        <v>0.1</v>
      </c>
    </row>
    <row r="169" spans="1:61" x14ac:dyDescent="0.25">
      <c r="A169">
        <v>168</v>
      </c>
      <c r="B169">
        <v>155.884592</v>
      </c>
      <c r="C169" s="4">
        <v>1</v>
      </c>
      <c r="F169">
        <v>155.42566399999998</v>
      </c>
      <c r="G169" s="2">
        <v>3</v>
      </c>
      <c r="H169">
        <v>152.81693899999999</v>
      </c>
      <c r="I169" s="5">
        <v>4</v>
      </c>
      <c r="P169">
        <v>3</v>
      </c>
      <c r="Q169" t="str">
        <f t="shared" si="3"/>
        <v>134</v>
      </c>
      <c r="R169">
        <v>3</v>
      </c>
      <c r="X169" t="s">
        <v>287</v>
      </c>
      <c r="Y169" t="s">
        <v>268</v>
      </c>
      <c r="AB169" t="s">
        <v>290</v>
      </c>
      <c r="AC169" t="str">
        <f>CONCATENATE($R169,$R170,$R171,$R172)</f>
        <v>3412</v>
      </c>
      <c r="BG169">
        <v>3</v>
      </c>
      <c r="BH169">
        <v>1051</v>
      </c>
      <c r="BI169">
        <f>($BH$193-$BH$190)/200</f>
        <v>0.105</v>
      </c>
    </row>
    <row r="170" spans="1:61" x14ac:dyDescent="0.25">
      <c r="A170">
        <v>169</v>
      </c>
      <c r="F170">
        <v>155.44495000000001</v>
      </c>
      <c r="G170" s="2">
        <v>3</v>
      </c>
      <c r="H170">
        <v>152.81693899999999</v>
      </c>
      <c r="I170" s="5">
        <v>4</v>
      </c>
      <c r="P170">
        <v>2</v>
      </c>
      <c r="Q170" t="str">
        <f t="shared" si="3"/>
        <v>34</v>
      </c>
      <c r="R170">
        <v>4</v>
      </c>
      <c r="X170" t="s">
        <v>289</v>
      </c>
      <c r="Y170" t="s">
        <v>269</v>
      </c>
      <c r="BG170">
        <v>4</v>
      </c>
      <c r="BH170">
        <v>1053</v>
      </c>
      <c r="BI170">
        <f>($BH$194-$BH$191)/200</f>
        <v>0.06</v>
      </c>
    </row>
    <row r="171" spans="1:61" x14ac:dyDescent="0.25">
      <c r="A171">
        <v>170</v>
      </c>
      <c r="F171">
        <v>155.466837</v>
      </c>
      <c r="G171" s="2">
        <v>3</v>
      </c>
      <c r="H171">
        <v>152.81693899999999</v>
      </c>
      <c r="I171" s="5">
        <v>4</v>
      </c>
      <c r="P171">
        <v>2</v>
      </c>
      <c r="Q171" t="str">
        <f t="shared" si="3"/>
        <v>34</v>
      </c>
      <c r="R171">
        <v>1</v>
      </c>
      <c r="X171" t="s">
        <v>287</v>
      </c>
      <c r="Y171" t="s">
        <v>283</v>
      </c>
      <c r="BG171">
        <v>1</v>
      </c>
      <c r="BH171">
        <v>1061</v>
      </c>
      <c r="BI171">
        <f>($BH$195-$BH$192)/200</f>
        <v>0.09</v>
      </c>
    </row>
    <row r="172" spans="1:61" x14ac:dyDescent="0.25">
      <c r="A172">
        <v>171</v>
      </c>
      <c r="F172">
        <v>155.44683699999999</v>
      </c>
      <c r="G172" s="2">
        <v>3</v>
      </c>
      <c r="H172">
        <v>152.81693899999999</v>
      </c>
      <c r="I172" s="5">
        <v>4</v>
      </c>
      <c r="P172">
        <v>2</v>
      </c>
      <c r="Q172" t="str">
        <f t="shared" si="3"/>
        <v>34</v>
      </c>
      <c r="R172">
        <v>2</v>
      </c>
      <c r="X172" t="s">
        <v>290</v>
      </c>
      <c r="Y172" t="s">
        <v>275</v>
      </c>
      <c r="BG172">
        <v>2</v>
      </c>
      <c r="BH172">
        <v>1068</v>
      </c>
      <c r="BI172">
        <f>($BH$196-$BH$193)/200</f>
        <v>7.0000000000000007E-2</v>
      </c>
    </row>
    <row r="173" spans="1:61" x14ac:dyDescent="0.25">
      <c r="A173">
        <v>172</v>
      </c>
      <c r="F173">
        <v>155.429644</v>
      </c>
      <c r="G173" s="2">
        <v>3</v>
      </c>
      <c r="H173">
        <v>152.81693899999999</v>
      </c>
      <c r="I173" s="5">
        <v>4</v>
      </c>
      <c r="P173">
        <v>2</v>
      </c>
      <c r="Q173" t="str">
        <f t="shared" si="3"/>
        <v>34</v>
      </c>
      <c r="R173">
        <v>3</v>
      </c>
      <c r="X173" t="s">
        <v>287</v>
      </c>
      <c r="Y173" t="s">
        <v>276</v>
      </c>
      <c r="AB173" t="s">
        <v>290</v>
      </c>
      <c r="AC173" t="str">
        <f>CONCATENATE($R173,$R174,$R175,$R176)</f>
        <v>3412</v>
      </c>
      <c r="BG173">
        <v>3</v>
      </c>
      <c r="BH173">
        <v>1076</v>
      </c>
      <c r="BI173">
        <f>($BH$197-$BH$194)/200</f>
        <v>0.11</v>
      </c>
    </row>
    <row r="174" spans="1:61" x14ac:dyDescent="0.25">
      <c r="A174">
        <v>173</v>
      </c>
      <c r="F174">
        <v>155.414593</v>
      </c>
      <c r="G174" s="2">
        <v>3</v>
      </c>
      <c r="H174">
        <v>152.81693899999999</v>
      </c>
      <c r="I174" s="5">
        <v>4</v>
      </c>
      <c r="P174">
        <v>2</v>
      </c>
      <c r="Q174" t="str">
        <f t="shared" si="3"/>
        <v>34</v>
      </c>
      <c r="R174">
        <v>4</v>
      </c>
      <c r="X174" t="s">
        <v>291</v>
      </c>
      <c r="Y174" t="s">
        <v>277</v>
      </c>
      <c r="BG174">
        <v>4</v>
      </c>
      <c r="BH174">
        <v>1079</v>
      </c>
      <c r="BI174">
        <f>($BH$198-$BH$195)/200</f>
        <v>0.06</v>
      </c>
    </row>
    <row r="175" spans="1:61" x14ac:dyDescent="0.25">
      <c r="A175">
        <v>174</v>
      </c>
      <c r="F175">
        <v>155.350256</v>
      </c>
      <c r="G175" s="2">
        <v>3</v>
      </c>
      <c r="H175">
        <v>152.81693899999999</v>
      </c>
      <c r="I175" s="5">
        <v>4</v>
      </c>
      <c r="P175">
        <v>2</v>
      </c>
      <c r="Q175" t="str">
        <f t="shared" si="3"/>
        <v>34</v>
      </c>
      <c r="R175">
        <v>1</v>
      </c>
      <c r="X175" t="s">
        <v>291</v>
      </c>
      <c r="Y175" t="s">
        <v>278</v>
      </c>
      <c r="BG175">
        <v>1</v>
      </c>
      <c r="BH175">
        <v>1085</v>
      </c>
      <c r="BI175">
        <f>($BH$199-$BH$196)/200</f>
        <v>0.105</v>
      </c>
    </row>
    <row r="176" spans="1:61" x14ac:dyDescent="0.25">
      <c r="A176">
        <v>175</v>
      </c>
      <c r="F176">
        <v>155.353623</v>
      </c>
      <c r="G176" s="2">
        <v>3</v>
      </c>
      <c r="P176">
        <v>1</v>
      </c>
      <c r="Q176" t="str">
        <f t="shared" si="3"/>
        <v>3</v>
      </c>
      <c r="R176">
        <v>2</v>
      </c>
      <c r="X176" t="s">
        <v>291</v>
      </c>
      <c r="Y176" t="s">
        <v>279</v>
      </c>
      <c r="BG176">
        <v>2</v>
      </c>
      <c r="BH176">
        <v>1096</v>
      </c>
      <c r="BI176">
        <f>($BH$200-$BH$197)/200</f>
        <v>8.5000000000000006E-2</v>
      </c>
    </row>
    <row r="177" spans="1:61" x14ac:dyDescent="0.25">
      <c r="A177">
        <v>176</v>
      </c>
      <c r="F177">
        <v>155.33198999999999</v>
      </c>
      <c r="G177" s="2">
        <v>3</v>
      </c>
      <c r="P177">
        <v>1</v>
      </c>
      <c r="Q177" t="str">
        <f t="shared" si="3"/>
        <v>3</v>
      </c>
      <c r="R177">
        <v>3</v>
      </c>
      <c r="X177" t="s">
        <v>287</v>
      </c>
      <c r="Y177" t="s">
        <v>280</v>
      </c>
      <c r="BG177">
        <v>3</v>
      </c>
      <c r="BH177">
        <v>1103</v>
      </c>
      <c r="BI177">
        <f>($BH$201-$BH$198)/200</f>
        <v>0.12</v>
      </c>
    </row>
    <row r="178" spans="1:61" x14ac:dyDescent="0.25">
      <c r="A178">
        <v>177</v>
      </c>
      <c r="F178">
        <v>155.42566399999998</v>
      </c>
      <c r="G178" s="2">
        <v>3</v>
      </c>
      <c r="P178">
        <v>1</v>
      </c>
      <c r="Q178" t="str">
        <f t="shared" si="3"/>
        <v>3</v>
      </c>
      <c r="R178">
        <v>4</v>
      </c>
      <c r="X178" t="s">
        <v>290</v>
      </c>
      <c r="Y178" t="s">
        <v>281</v>
      </c>
      <c r="BG178">
        <v>4</v>
      </c>
      <c r="BH178">
        <v>1110</v>
      </c>
      <c r="BI178">
        <f>($BH$202-$BH$199)/200</f>
        <v>0.06</v>
      </c>
    </row>
    <row r="179" spans="1:61" x14ac:dyDescent="0.25">
      <c r="A179">
        <v>178</v>
      </c>
      <c r="F179">
        <v>155.42566399999998</v>
      </c>
      <c r="G179" s="2">
        <v>3</v>
      </c>
      <c r="P179">
        <v>1</v>
      </c>
      <c r="Q179" t="str">
        <f t="shared" si="3"/>
        <v>3</v>
      </c>
      <c r="R179">
        <v>1</v>
      </c>
      <c r="X179" t="s">
        <v>290</v>
      </c>
      <c r="Y179" t="s">
        <v>274</v>
      </c>
      <c r="BG179">
        <v>1</v>
      </c>
      <c r="BH179">
        <v>1112</v>
      </c>
      <c r="BI179">
        <f>($BH$203-$BH$200)/200</f>
        <v>0.09</v>
      </c>
    </row>
    <row r="180" spans="1:61" x14ac:dyDescent="0.25">
      <c r="A180">
        <v>179</v>
      </c>
      <c r="P180">
        <v>0</v>
      </c>
      <c r="Q180" t="str">
        <f t="shared" si="3"/>
        <v/>
      </c>
      <c r="R180" t="s">
        <v>22</v>
      </c>
      <c r="X180" t="s">
        <v>290</v>
      </c>
      <c r="Y180" t="s">
        <v>275</v>
      </c>
      <c r="BG180" t="s">
        <v>22</v>
      </c>
      <c r="BH180">
        <v>1113</v>
      </c>
      <c r="BI180">
        <f>($BH$204-$BH$201)/200</f>
        <v>7.4999999999999997E-2</v>
      </c>
    </row>
    <row r="181" spans="1:61" x14ac:dyDescent="0.25">
      <c r="A181">
        <v>180</v>
      </c>
      <c r="P181">
        <v>0</v>
      </c>
      <c r="Q181" t="str">
        <f t="shared" si="3"/>
        <v/>
      </c>
      <c r="R181" t="s">
        <v>22</v>
      </c>
      <c r="X181" t="s">
        <v>290</v>
      </c>
      <c r="Y181" t="s">
        <v>282</v>
      </c>
      <c r="BG181" t="s">
        <v>22</v>
      </c>
      <c r="BH181">
        <v>1115</v>
      </c>
      <c r="BI181">
        <f>($BH$205-$BH$202)/200</f>
        <v>0.12</v>
      </c>
    </row>
    <row r="182" spans="1:61" x14ac:dyDescent="0.25">
      <c r="A182">
        <v>181</v>
      </c>
      <c r="D182">
        <v>170.80204099999997</v>
      </c>
      <c r="E182" s="3">
        <v>2</v>
      </c>
      <c r="P182">
        <v>1</v>
      </c>
      <c r="Q182" t="str">
        <f t="shared" si="3"/>
        <v>2</v>
      </c>
      <c r="R182">
        <v>3</v>
      </c>
      <c r="X182" t="s">
        <v>290</v>
      </c>
      <c r="Y182" t="s">
        <v>281</v>
      </c>
      <c r="AB182" t="s">
        <v>286</v>
      </c>
      <c r="AC182" t="str">
        <f>CONCATENATE($R182,$R183,$R184,$R185)</f>
        <v>3214</v>
      </c>
      <c r="BG182">
        <v>3</v>
      </c>
      <c r="BH182">
        <v>1116</v>
      </c>
      <c r="BI182">
        <f>($BH$206-$BH$203)/200</f>
        <v>7.4999999999999997E-2</v>
      </c>
    </row>
    <row r="183" spans="1:61" x14ac:dyDescent="0.25">
      <c r="A183">
        <v>182</v>
      </c>
      <c r="D183">
        <v>170.838571</v>
      </c>
      <c r="E183" s="3">
        <v>2</v>
      </c>
      <c r="P183">
        <v>1</v>
      </c>
      <c r="Q183" t="str">
        <f t="shared" si="3"/>
        <v>2</v>
      </c>
      <c r="R183">
        <v>2</v>
      </c>
      <c r="X183" t="s">
        <v>290</v>
      </c>
      <c r="Y183" t="s">
        <v>274</v>
      </c>
      <c r="BG183">
        <v>2</v>
      </c>
      <c r="BH183">
        <v>1118</v>
      </c>
      <c r="BI183">
        <f>($BH$207-$BH$204)/200</f>
        <v>0.08</v>
      </c>
    </row>
    <row r="184" spans="1:61" x14ac:dyDescent="0.25">
      <c r="A184">
        <v>183</v>
      </c>
      <c r="D184">
        <v>170.81836799999999</v>
      </c>
      <c r="E184" s="3">
        <v>2</v>
      </c>
      <c r="P184">
        <v>1</v>
      </c>
      <c r="Q184" t="str">
        <f t="shared" si="3"/>
        <v>2</v>
      </c>
      <c r="R184">
        <v>1</v>
      </c>
      <c r="X184" t="s">
        <v>290</v>
      </c>
      <c r="Y184" t="s">
        <v>275</v>
      </c>
      <c r="BG184">
        <v>1</v>
      </c>
      <c r="BH184">
        <v>1133</v>
      </c>
      <c r="BI184">
        <f>($BH$208-$BH$205)/200</f>
        <v>7.4999999999999997E-2</v>
      </c>
    </row>
    <row r="185" spans="1:61" x14ac:dyDescent="0.25">
      <c r="A185">
        <v>184</v>
      </c>
      <c r="D185">
        <v>170.82892899999999</v>
      </c>
      <c r="E185" s="3">
        <v>2</v>
      </c>
      <c r="P185">
        <v>1</v>
      </c>
      <c r="Q185" t="str">
        <f t="shared" si="3"/>
        <v>2</v>
      </c>
      <c r="R185">
        <v>4</v>
      </c>
      <c r="X185" t="s">
        <v>290</v>
      </c>
      <c r="Y185" t="s">
        <v>282</v>
      </c>
      <c r="BG185">
        <v>4</v>
      </c>
      <c r="BH185">
        <v>1135</v>
      </c>
      <c r="BI185">
        <f>($BH$209-$BH$206)/200</f>
        <v>0.105</v>
      </c>
    </row>
    <row r="186" spans="1:61" x14ac:dyDescent="0.25">
      <c r="A186">
        <v>185</v>
      </c>
      <c r="B186">
        <v>176.76602299999999</v>
      </c>
      <c r="C186" s="4">
        <v>1</v>
      </c>
      <c r="D186">
        <v>170.90617499999999</v>
      </c>
      <c r="E186" s="3">
        <v>2</v>
      </c>
      <c r="P186">
        <v>2</v>
      </c>
      <c r="Q186" t="str">
        <f t="shared" si="3"/>
        <v>12</v>
      </c>
      <c r="R186">
        <v>3</v>
      </c>
      <c r="X186" t="s">
        <v>290</v>
      </c>
      <c r="Y186" t="s">
        <v>281</v>
      </c>
      <c r="AB186" t="s">
        <v>286</v>
      </c>
      <c r="AC186" t="str">
        <f>CONCATENATE($R186,$R187,$R188,$R189)</f>
        <v>3214</v>
      </c>
      <c r="BG186">
        <v>3</v>
      </c>
      <c r="BH186">
        <v>1146</v>
      </c>
      <c r="BI186">
        <f>($BH$210-$BH$207)/200</f>
        <v>0.09</v>
      </c>
    </row>
    <row r="187" spans="1:61" x14ac:dyDescent="0.25">
      <c r="A187">
        <v>186</v>
      </c>
      <c r="B187">
        <v>176.799184</v>
      </c>
      <c r="C187" s="4">
        <v>1</v>
      </c>
      <c r="D187">
        <v>170.924848</v>
      </c>
      <c r="E187" s="3">
        <v>2</v>
      </c>
      <c r="P187">
        <v>2</v>
      </c>
      <c r="Q187" t="str">
        <f t="shared" si="3"/>
        <v>12</v>
      </c>
      <c r="R187">
        <v>2</v>
      </c>
      <c r="X187" t="s">
        <v>290</v>
      </c>
      <c r="Y187" t="s">
        <v>274</v>
      </c>
      <c r="BG187">
        <v>2</v>
      </c>
      <c r="BH187">
        <v>1149</v>
      </c>
      <c r="BI187">
        <f>($BH$211-$BH$208)/200</f>
        <v>0.08</v>
      </c>
    </row>
    <row r="188" spans="1:61" x14ac:dyDescent="0.25">
      <c r="A188">
        <v>187</v>
      </c>
      <c r="B188">
        <v>176.78025700000001</v>
      </c>
      <c r="C188" s="4">
        <v>1</v>
      </c>
      <c r="D188">
        <v>170.991277</v>
      </c>
      <c r="E188" s="3">
        <v>2</v>
      </c>
      <c r="P188">
        <v>2</v>
      </c>
      <c r="Q188" t="str">
        <f t="shared" si="3"/>
        <v>12</v>
      </c>
      <c r="R188">
        <v>1</v>
      </c>
      <c r="X188" t="s">
        <v>290</v>
      </c>
      <c r="Y188" t="s">
        <v>275</v>
      </c>
      <c r="BG188">
        <v>1</v>
      </c>
      <c r="BH188">
        <v>1159</v>
      </c>
      <c r="BI188">
        <f>($BH$212-$BH$209)/200</f>
        <v>0.1</v>
      </c>
    </row>
    <row r="189" spans="1:61" x14ac:dyDescent="0.25">
      <c r="A189">
        <v>188</v>
      </c>
      <c r="B189">
        <v>176.788625</v>
      </c>
      <c r="C189" s="4">
        <v>1</v>
      </c>
      <c r="D189">
        <v>170.80204099999997</v>
      </c>
      <c r="E189" s="3">
        <v>2</v>
      </c>
      <c r="P189">
        <v>2</v>
      </c>
      <c r="Q189" t="str">
        <f t="shared" si="3"/>
        <v>12</v>
      </c>
      <c r="R189">
        <v>4</v>
      </c>
      <c r="X189" t="s">
        <v>290</v>
      </c>
      <c r="Y189" t="s">
        <v>282</v>
      </c>
      <c r="BG189">
        <v>4</v>
      </c>
      <c r="BH189">
        <v>1161</v>
      </c>
      <c r="BI189">
        <f>($BH$213-$BH$210)/200</f>
        <v>0.11</v>
      </c>
    </row>
    <row r="190" spans="1:61" x14ac:dyDescent="0.25">
      <c r="A190">
        <v>189</v>
      </c>
      <c r="B190">
        <v>176.78265499999998</v>
      </c>
      <c r="C190" s="4">
        <v>1</v>
      </c>
      <c r="P190">
        <v>1</v>
      </c>
      <c r="Q190" t="str">
        <f t="shared" si="3"/>
        <v>1</v>
      </c>
      <c r="R190">
        <v>3</v>
      </c>
      <c r="X190" t="s">
        <v>292</v>
      </c>
      <c r="Y190" t="s">
        <v>284</v>
      </c>
      <c r="BG190">
        <v>3</v>
      </c>
      <c r="BH190">
        <v>1167</v>
      </c>
      <c r="BI190">
        <f>($BH$219-$BH$216)/200</f>
        <v>7.4999999999999997E-2</v>
      </c>
    </row>
    <row r="191" spans="1:61" x14ac:dyDescent="0.25">
      <c r="A191">
        <v>190</v>
      </c>
      <c r="B191">
        <v>176.769746</v>
      </c>
      <c r="C191" s="4">
        <v>1</v>
      </c>
      <c r="P191">
        <v>1</v>
      </c>
      <c r="Q191" t="str">
        <f t="shared" si="3"/>
        <v>1</v>
      </c>
      <c r="R191">
        <v>2</v>
      </c>
      <c r="X191" t="s">
        <v>287</v>
      </c>
      <c r="Y191" t="s">
        <v>285</v>
      </c>
      <c r="AB191" t="s">
        <v>289</v>
      </c>
      <c r="AC191" t="str">
        <f>CONCATENATE($R191,$R192,$R193,$R194)</f>
        <v>2134</v>
      </c>
      <c r="BG191">
        <v>2</v>
      </c>
      <c r="BH191">
        <v>1176</v>
      </c>
      <c r="BI191">
        <f>($BH$220-$BH$217)/200</f>
        <v>0.12</v>
      </c>
    </row>
    <row r="192" spans="1:61" x14ac:dyDescent="0.25">
      <c r="A192">
        <v>191</v>
      </c>
      <c r="B192">
        <v>176.76729699999999</v>
      </c>
      <c r="C192" s="4">
        <v>1</v>
      </c>
      <c r="P192">
        <v>1</v>
      </c>
      <c r="Q192" t="str">
        <f t="shared" si="3"/>
        <v>1</v>
      </c>
      <c r="R192">
        <v>1</v>
      </c>
      <c r="X192" t="s">
        <v>290</v>
      </c>
      <c r="Y192" t="s">
        <v>282</v>
      </c>
      <c r="BG192">
        <v>1</v>
      </c>
      <c r="BH192">
        <v>1181</v>
      </c>
      <c r="BI192">
        <f>($BH$221-$BH$218)/200</f>
        <v>7.4999999999999997E-2</v>
      </c>
    </row>
    <row r="193" spans="1:61" x14ac:dyDescent="0.25">
      <c r="A193">
        <v>192</v>
      </c>
      <c r="B193">
        <v>176.846633</v>
      </c>
      <c r="C193" s="4">
        <v>1</v>
      </c>
      <c r="P193">
        <v>1</v>
      </c>
      <c r="Q193" t="str">
        <f t="shared" si="3"/>
        <v>1</v>
      </c>
      <c r="R193">
        <v>3</v>
      </c>
      <c r="X193" t="s">
        <v>290</v>
      </c>
      <c r="Y193" t="s">
        <v>281</v>
      </c>
      <c r="BG193">
        <v>3</v>
      </c>
      <c r="BH193">
        <v>1188</v>
      </c>
      <c r="BI193">
        <f>($BH$222-$BH$219)/200</f>
        <v>0.1</v>
      </c>
    </row>
    <row r="194" spans="1:61" x14ac:dyDescent="0.25">
      <c r="A194">
        <v>193</v>
      </c>
      <c r="B194">
        <v>176.80663199999998</v>
      </c>
      <c r="C194" s="4">
        <v>1</v>
      </c>
      <c r="P194">
        <v>1</v>
      </c>
      <c r="Q194" t="str">
        <f t="shared" ref="Q194:Q257" si="4">CONCATENATE(C194,E194,G194,I194)</f>
        <v>1</v>
      </c>
      <c r="R194">
        <v>4</v>
      </c>
      <c r="X194" t="s">
        <v>290</v>
      </c>
      <c r="Y194" t="s">
        <v>274</v>
      </c>
      <c r="BG194">
        <v>4</v>
      </c>
      <c r="BH194">
        <v>1188</v>
      </c>
      <c r="BI194">
        <f>($BH$223-$BH$220)/200</f>
        <v>7.0000000000000007E-2</v>
      </c>
    </row>
    <row r="195" spans="1:61" x14ac:dyDescent="0.25">
      <c r="A195">
        <v>194</v>
      </c>
      <c r="B195">
        <v>176.76602299999999</v>
      </c>
      <c r="C195" s="4">
        <v>1</v>
      </c>
      <c r="F195">
        <v>176.507859</v>
      </c>
      <c r="G195" s="2">
        <v>3</v>
      </c>
      <c r="H195">
        <v>176.20607100000001</v>
      </c>
      <c r="I195" s="5">
        <v>4</v>
      </c>
      <c r="P195">
        <v>3</v>
      </c>
      <c r="Q195" t="str">
        <f t="shared" si="4"/>
        <v>134</v>
      </c>
      <c r="R195">
        <v>1</v>
      </c>
      <c r="X195" t="s">
        <v>290</v>
      </c>
      <c r="Y195" t="s">
        <v>275</v>
      </c>
      <c r="AB195" t="s">
        <v>291</v>
      </c>
      <c r="AC195" t="str">
        <f>CONCATENATE($R195,$R196,$R197,$R198)</f>
        <v>1243</v>
      </c>
      <c r="BG195">
        <v>1</v>
      </c>
      <c r="BH195">
        <v>1199</v>
      </c>
      <c r="BI195">
        <f>($BH$224-$BH$221)/200</f>
        <v>8.5000000000000006E-2</v>
      </c>
    </row>
    <row r="196" spans="1:61" x14ac:dyDescent="0.25">
      <c r="A196">
        <v>195</v>
      </c>
      <c r="F196">
        <v>176.51729899999998</v>
      </c>
      <c r="G196" s="2">
        <v>3</v>
      </c>
      <c r="H196">
        <v>176.184541</v>
      </c>
      <c r="I196" s="5">
        <v>4</v>
      </c>
      <c r="P196">
        <v>2</v>
      </c>
      <c r="Q196" t="str">
        <f t="shared" si="4"/>
        <v>34</v>
      </c>
      <c r="R196">
        <v>2</v>
      </c>
      <c r="X196" t="s">
        <v>290</v>
      </c>
      <c r="Y196" t="s">
        <v>282</v>
      </c>
      <c r="BG196">
        <v>2</v>
      </c>
      <c r="BH196">
        <v>1202</v>
      </c>
      <c r="BI196">
        <f>($BH$225-$BH$222)/200</f>
        <v>0.1</v>
      </c>
    </row>
    <row r="197" spans="1:61" x14ac:dyDescent="0.25">
      <c r="A197">
        <v>196</v>
      </c>
      <c r="F197">
        <v>176.545051</v>
      </c>
      <c r="G197" s="2">
        <v>3</v>
      </c>
      <c r="H197">
        <v>176.19051099999999</v>
      </c>
      <c r="I197" s="5">
        <v>4</v>
      </c>
      <c r="P197">
        <v>2</v>
      </c>
      <c r="Q197" t="str">
        <f t="shared" si="4"/>
        <v>34</v>
      </c>
      <c r="R197">
        <v>4</v>
      </c>
      <c r="X197" t="s">
        <v>290</v>
      </c>
      <c r="Y197" t="s">
        <v>281</v>
      </c>
      <c r="BG197">
        <v>4</v>
      </c>
      <c r="BH197">
        <v>1210</v>
      </c>
      <c r="BI197">
        <f>($BH$226-$BH$223)/200</f>
        <v>0.09</v>
      </c>
    </row>
    <row r="198" spans="1:61" x14ac:dyDescent="0.25">
      <c r="A198">
        <v>197</v>
      </c>
      <c r="F198">
        <v>176.538726</v>
      </c>
      <c r="G198" s="2">
        <v>3</v>
      </c>
      <c r="H198">
        <v>176.21224699999999</v>
      </c>
      <c r="I198" s="5">
        <v>4</v>
      </c>
      <c r="P198">
        <v>2</v>
      </c>
      <c r="Q198" t="str">
        <f t="shared" si="4"/>
        <v>34</v>
      </c>
      <c r="R198">
        <v>3</v>
      </c>
      <c r="X198" t="s">
        <v>290</v>
      </c>
      <c r="Y198" t="s">
        <v>274</v>
      </c>
      <c r="BG198">
        <v>3</v>
      </c>
      <c r="BH198">
        <v>1211</v>
      </c>
      <c r="BI198">
        <f>($BH$227-$BH$224)/200</f>
        <v>0.09</v>
      </c>
    </row>
    <row r="199" spans="1:61" x14ac:dyDescent="0.25">
      <c r="A199">
        <v>198</v>
      </c>
      <c r="F199">
        <v>176.541326</v>
      </c>
      <c r="G199" s="2">
        <v>3</v>
      </c>
      <c r="H199">
        <v>176.246532</v>
      </c>
      <c r="I199" s="5">
        <v>4</v>
      </c>
      <c r="P199">
        <v>2</v>
      </c>
      <c r="Q199" t="str">
        <f t="shared" si="4"/>
        <v>34</v>
      </c>
      <c r="R199">
        <v>1</v>
      </c>
      <c r="X199" t="s">
        <v>290</v>
      </c>
      <c r="Y199" t="s">
        <v>275</v>
      </c>
      <c r="AB199" t="s">
        <v>290</v>
      </c>
      <c r="AC199" t="str">
        <f>CONCATENATE($R199,$R200,$R201,$R202)</f>
        <v>1234</v>
      </c>
      <c r="BG199">
        <v>1</v>
      </c>
      <c r="BH199">
        <v>1223</v>
      </c>
      <c r="BI199">
        <f>($BH$228-$BH$225)/200</f>
        <v>0.08</v>
      </c>
    </row>
    <row r="200" spans="1:61" x14ac:dyDescent="0.25">
      <c r="A200">
        <v>199</v>
      </c>
      <c r="F200">
        <v>176.58096999999998</v>
      </c>
      <c r="G200" s="2">
        <v>3</v>
      </c>
      <c r="H200">
        <v>176.22734700000001</v>
      </c>
      <c r="I200" s="5">
        <v>4</v>
      </c>
      <c r="P200">
        <v>2</v>
      </c>
      <c r="Q200" t="str">
        <f t="shared" si="4"/>
        <v>34</v>
      </c>
      <c r="R200">
        <v>2</v>
      </c>
      <c r="X200" t="s">
        <v>290</v>
      </c>
      <c r="Y200" t="s">
        <v>282</v>
      </c>
      <c r="BG200">
        <v>2</v>
      </c>
      <c r="BH200">
        <v>1227</v>
      </c>
      <c r="BI200">
        <f>($BH$229-$BH$226)/200</f>
        <v>0.105</v>
      </c>
    </row>
    <row r="201" spans="1:61" x14ac:dyDescent="0.25">
      <c r="A201">
        <v>200</v>
      </c>
      <c r="F201">
        <v>176.55525499999999</v>
      </c>
      <c r="G201" s="2">
        <v>3</v>
      </c>
      <c r="H201">
        <v>176.16821399999998</v>
      </c>
      <c r="I201" s="5">
        <v>4</v>
      </c>
      <c r="P201">
        <v>2</v>
      </c>
      <c r="Q201" t="str">
        <f t="shared" si="4"/>
        <v>34</v>
      </c>
      <c r="R201">
        <v>3</v>
      </c>
      <c r="X201" t="s">
        <v>290</v>
      </c>
      <c r="Y201" t="s">
        <v>281</v>
      </c>
      <c r="BG201">
        <v>3</v>
      </c>
      <c r="BH201">
        <v>1235</v>
      </c>
      <c r="BI201">
        <f>($BH$230-$BH$227)/200</f>
        <v>8.5000000000000006E-2</v>
      </c>
    </row>
    <row r="202" spans="1:61" x14ac:dyDescent="0.25">
      <c r="A202">
        <v>201</v>
      </c>
      <c r="F202">
        <v>176.48897799999997</v>
      </c>
      <c r="G202" s="2">
        <v>3</v>
      </c>
      <c r="H202">
        <v>176.18413299999997</v>
      </c>
      <c r="I202" s="5">
        <v>4</v>
      </c>
      <c r="P202">
        <v>2</v>
      </c>
      <c r="Q202" t="str">
        <f t="shared" si="4"/>
        <v>34</v>
      </c>
      <c r="R202">
        <v>4</v>
      </c>
      <c r="X202" t="s">
        <v>290</v>
      </c>
      <c r="Y202" t="s">
        <v>274</v>
      </c>
      <c r="BG202">
        <v>4</v>
      </c>
      <c r="BH202">
        <v>1235</v>
      </c>
      <c r="BI202">
        <f>($BH$231-$BH$228)/200</f>
        <v>9.5000000000000001E-2</v>
      </c>
    </row>
    <row r="203" spans="1:61" x14ac:dyDescent="0.25">
      <c r="A203">
        <v>202</v>
      </c>
      <c r="F203">
        <v>176.52346899999998</v>
      </c>
      <c r="G203" s="2">
        <v>3</v>
      </c>
      <c r="H203">
        <v>176.20607100000001</v>
      </c>
      <c r="I203" s="5">
        <v>4</v>
      </c>
      <c r="P203">
        <v>2</v>
      </c>
      <c r="Q203" t="str">
        <f t="shared" si="4"/>
        <v>34</v>
      </c>
      <c r="R203">
        <v>1</v>
      </c>
      <c r="X203" t="s">
        <v>290</v>
      </c>
      <c r="Y203" t="s">
        <v>275</v>
      </c>
      <c r="AB203" t="s">
        <v>290</v>
      </c>
      <c r="AC203" t="str">
        <f>CONCATENATE($R203,$R204,$R205,$R206)</f>
        <v>1234</v>
      </c>
      <c r="BG203">
        <v>1</v>
      </c>
      <c r="BH203">
        <v>1245</v>
      </c>
      <c r="BI203">
        <f>($BH$232-$BH$229)/200</f>
        <v>0.09</v>
      </c>
    </row>
    <row r="204" spans="1:61" x14ac:dyDescent="0.25">
      <c r="A204">
        <v>203</v>
      </c>
      <c r="F204">
        <v>176.507859</v>
      </c>
      <c r="G204" s="2">
        <v>3</v>
      </c>
      <c r="H204">
        <v>176.20607100000001</v>
      </c>
      <c r="I204" s="5">
        <v>4</v>
      </c>
      <c r="P204">
        <v>2</v>
      </c>
      <c r="Q204" t="str">
        <f t="shared" si="4"/>
        <v>34</v>
      </c>
      <c r="R204">
        <v>2</v>
      </c>
      <c r="X204" t="s">
        <v>290</v>
      </c>
      <c r="Y204" t="s">
        <v>282</v>
      </c>
      <c r="BG204">
        <v>2</v>
      </c>
      <c r="BH204">
        <v>1250</v>
      </c>
      <c r="BI204">
        <f>($BH$233-$BH$230)/200</f>
        <v>0.115</v>
      </c>
    </row>
    <row r="205" spans="1:61" x14ac:dyDescent="0.25">
      <c r="A205">
        <v>204</v>
      </c>
      <c r="P205">
        <v>0</v>
      </c>
      <c r="Q205" t="str">
        <f t="shared" si="4"/>
        <v/>
      </c>
      <c r="R205">
        <v>3</v>
      </c>
      <c r="X205" t="s">
        <v>290</v>
      </c>
      <c r="Y205" t="s">
        <v>281</v>
      </c>
      <c r="BG205">
        <v>3</v>
      </c>
      <c r="BH205">
        <v>1259</v>
      </c>
      <c r="BI205">
        <f>($BH$234-$BH$231)/200</f>
        <v>0.08</v>
      </c>
    </row>
    <row r="206" spans="1:61" x14ac:dyDescent="0.25">
      <c r="A206">
        <v>205</v>
      </c>
      <c r="P206">
        <v>0</v>
      </c>
      <c r="Q206" t="str">
        <f t="shared" si="4"/>
        <v/>
      </c>
      <c r="R206">
        <v>4</v>
      </c>
      <c r="X206" t="s">
        <v>290</v>
      </c>
      <c r="Y206" t="s">
        <v>274</v>
      </c>
      <c r="BG206">
        <v>4</v>
      </c>
      <c r="BH206">
        <v>1260</v>
      </c>
      <c r="BI206">
        <f>($BH$235-$BH$232)/200</f>
        <v>0.12</v>
      </c>
    </row>
    <row r="207" spans="1:61" x14ac:dyDescent="0.25">
      <c r="A207">
        <v>206</v>
      </c>
      <c r="D207">
        <v>197.75474499999999</v>
      </c>
      <c r="E207" s="3">
        <v>2</v>
      </c>
      <c r="P207">
        <v>1</v>
      </c>
      <c r="Q207" t="str">
        <f t="shared" si="4"/>
        <v>2</v>
      </c>
      <c r="R207">
        <v>1</v>
      </c>
      <c r="X207" t="s">
        <v>290</v>
      </c>
      <c r="Y207" t="s">
        <v>275</v>
      </c>
      <c r="AB207" t="s">
        <v>290</v>
      </c>
      <c r="AC207" t="str">
        <f>CONCATENATE($R207,$R208,$R209,$R210)</f>
        <v>1234</v>
      </c>
      <c r="BG207">
        <v>1</v>
      </c>
      <c r="BH207">
        <v>1266</v>
      </c>
      <c r="BI207">
        <f>($BH$236-$BH$233)/200</f>
        <v>0.1</v>
      </c>
    </row>
    <row r="208" spans="1:61" x14ac:dyDescent="0.25">
      <c r="A208">
        <v>207</v>
      </c>
      <c r="D208">
        <v>197.80005199999999</v>
      </c>
      <c r="E208" s="3">
        <v>2</v>
      </c>
      <c r="P208">
        <v>1</v>
      </c>
      <c r="Q208" t="str">
        <f t="shared" si="4"/>
        <v>2</v>
      </c>
      <c r="R208">
        <v>2</v>
      </c>
      <c r="X208" t="s">
        <v>290</v>
      </c>
      <c r="Y208" t="s">
        <v>282</v>
      </c>
      <c r="BG208">
        <v>2</v>
      </c>
      <c r="BH208">
        <v>1274</v>
      </c>
      <c r="BI208">
        <f>($BH$237-$BH$234)/200</f>
        <v>0.125</v>
      </c>
    </row>
    <row r="209" spans="1:61" x14ac:dyDescent="0.25">
      <c r="A209">
        <v>208</v>
      </c>
      <c r="D209">
        <v>197.759387</v>
      </c>
      <c r="E209" s="3">
        <v>2</v>
      </c>
      <c r="P209">
        <v>1</v>
      </c>
      <c r="Q209" t="str">
        <f t="shared" si="4"/>
        <v>2</v>
      </c>
      <c r="R209">
        <v>3</v>
      </c>
      <c r="X209" t="s">
        <v>290</v>
      </c>
      <c r="Y209" t="s">
        <v>281</v>
      </c>
      <c r="BG209">
        <v>3</v>
      </c>
      <c r="BH209">
        <v>1281</v>
      </c>
      <c r="BI209">
        <f>($BH$238-$BH$235)/200</f>
        <v>0.06</v>
      </c>
    </row>
    <row r="210" spans="1:61" x14ac:dyDescent="0.25">
      <c r="A210">
        <v>209</v>
      </c>
      <c r="D210">
        <v>197.760459</v>
      </c>
      <c r="E210" s="3">
        <v>2</v>
      </c>
      <c r="P210">
        <v>1</v>
      </c>
      <c r="Q210" t="str">
        <f t="shared" si="4"/>
        <v>2</v>
      </c>
      <c r="R210">
        <v>4</v>
      </c>
      <c r="X210" t="s">
        <v>290</v>
      </c>
      <c r="Y210" t="s">
        <v>274</v>
      </c>
      <c r="BG210">
        <v>4</v>
      </c>
      <c r="BH210">
        <v>1284</v>
      </c>
      <c r="BI210">
        <f>($BH$239-$BH$236)/200</f>
        <v>0.1</v>
      </c>
    </row>
    <row r="211" spans="1:61" x14ac:dyDescent="0.25">
      <c r="A211">
        <v>210</v>
      </c>
      <c r="D211">
        <v>197.79954099999998</v>
      </c>
      <c r="E211" s="3">
        <v>2</v>
      </c>
      <c r="P211">
        <v>1</v>
      </c>
      <c r="Q211" t="str">
        <f t="shared" si="4"/>
        <v>2</v>
      </c>
      <c r="R211">
        <v>1</v>
      </c>
      <c r="X211" t="s">
        <v>290</v>
      </c>
      <c r="Y211" t="s">
        <v>275</v>
      </c>
      <c r="BG211">
        <v>1</v>
      </c>
      <c r="BH211">
        <v>1290</v>
      </c>
      <c r="BI211">
        <f>($BH$240-$BH$237)/200</f>
        <v>8.5000000000000006E-2</v>
      </c>
    </row>
    <row r="212" spans="1:61" x14ac:dyDescent="0.25">
      <c r="A212">
        <v>211</v>
      </c>
      <c r="D212">
        <v>197.83178599999999</v>
      </c>
      <c r="E212" s="3">
        <v>2</v>
      </c>
      <c r="P212">
        <v>1</v>
      </c>
      <c r="Q212" t="str">
        <f t="shared" si="4"/>
        <v>2</v>
      </c>
      <c r="R212">
        <v>2</v>
      </c>
      <c r="X212" t="s">
        <v>290</v>
      </c>
      <c r="Y212" t="s">
        <v>282</v>
      </c>
      <c r="BG212">
        <v>2</v>
      </c>
      <c r="BH212">
        <v>1301</v>
      </c>
      <c r="BI212">
        <f>($BH$241-$BH$238)/200</f>
        <v>0.12</v>
      </c>
    </row>
    <row r="213" spans="1:61" x14ac:dyDescent="0.25">
      <c r="A213">
        <v>212</v>
      </c>
      <c r="B213">
        <v>203.65137799999999</v>
      </c>
      <c r="C213" s="4">
        <v>1</v>
      </c>
      <c r="D213">
        <v>197.80015499999999</v>
      </c>
      <c r="E213" s="3">
        <v>2</v>
      </c>
      <c r="P213">
        <v>2</v>
      </c>
      <c r="Q213" t="str">
        <f t="shared" si="4"/>
        <v>12</v>
      </c>
      <c r="R213">
        <v>3</v>
      </c>
      <c r="X213" t="s">
        <v>290</v>
      </c>
      <c r="Y213" t="s">
        <v>281</v>
      </c>
      <c r="BG213">
        <v>3</v>
      </c>
      <c r="BH213">
        <v>1306</v>
      </c>
      <c r="BI213">
        <f>($BH$242-$BH$239)/200</f>
        <v>0.06</v>
      </c>
    </row>
    <row r="214" spans="1:61" x14ac:dyDescent="0.25">
      <c r="A214">
        <v>213</v>
      </c>
      <c r="B214">
        <v>203.66689199999999</v>
      </c>
      <c r="C214" s="4">
        <v>1</v>
      </c>
      <c r="D214">
        <v>197.778728</v>
      </c>
      <c r="E214" s="3">
        <v>2</v>
      </c>
      <c r="P214">
        <v>2</v>
      </c>
      <c r="Q214" t="str">
        <f t="shared" si="4"/>
        <v>12</v>
      </c>
      <c r="R214" t="s">
        <v>22</v>
      </c>
      <c r="X214" t="s">
        <v>290</v>
      </c>
      <c r="Y214" t="s">
        <v>274</v>
      </c>
      <c r="BG214" t="s">
        <v>22</v>
      </c>
      <c r="BH214">
        <v>1307</v>
      </c>
      <c r="BI214">
        <f>($BH$243-$BH$240)/200</f>
        <v>0.105</v>
      </c>
    </row>
    <row r="215" spans="1:61" x14ac:dyDescent="0.25">
      <c r="A215">
        <v>214</v>
      </c>
      <c r="B215">
        <v>203.65944199999998</v>
      </c>
      <c r="C215" s="4">
        <v>1</v>
      </c>
      <c r="D215">
        <v>197.75474499999999</v>
      </c>
      <c r="E215" s="3">
        <v>2</v>
      </c>
      <c r="P215">
        <v>2</v>
      </c>
      <c r="Q215" t="str">
        <f t="shared" si="4"/>
        <v>12</v>
      </c>
      <c r="R215" t="s">
        <v>22</v>
      </c>
      <c r="X215" t="s">
        <v>290</v>
      </c>
      <c r="Y215" t="s">
        <v>275</v>
      </c>
      <c r="BG215" t="s">
        <v>22</v>
      </c>
      <c r="BH215">
        <v>1309</v>
      </c>
      <c r="BI215">
        <f>($BH$244-$BH$241)/200</f>
        <v>0.09</v>
      </c>
    </row>
    <row r="216" spans="1:61" x14ac:dyDescent="0.25">
      <c r="A216">
        <v>215</v>
      </c>
      <c r="B216">
        <v>203.621375</v>
      </c>
      <c r="C216" s="4">
        <v>1</v>
      </c>
      <c r="P216">
        <v>1</v>
      </c>
      <c r="Q216" t="str">
        <f t="shared" si="4"/>
        <v>1</v>
      </c>
      <c r="R216">
        <v>3</v>
      </c>
      <c r="X216" t="s">
        <v>290</v>
      </c>
      <c r="Y216" t="s">
        <v>282</v>
      </c>
      <c r="AB216" t="s">
        <v>292</v>
      </c>
      <c r="AC216" t="str">
        <f>CONCATENATE($R216,$R217,$R218,$R219)</f>
        <v>3241</v>
      </c>
      <c r="BG216">
        <v>3</v>
      </c>
      <c r="BH216">
        <v>1310</v>
      </c>
      <c r="BI216">
        <f>($BH$245-$BH$242)/200</f>
        <v>0.13</v>
      </c>
    </row>
    <row r="217" spans="1:61" x14ac:dyDescent="0.25">
      <c r="A217">
        <v>216</v>
      </c>
      <c r="B217">
        <v>203.63291099999998</v>
      </c>
      <c r="C217" s="4">
        <v>1</v>
      </c>
      <c r="P217">
        <v>1</v>
      </c>
      <c r="Q217" t="str">
        <f t="shared" si="4"/>
        <v>1</v>
      </c>
      <c r="R217">
        <v>2</v>
      </c>
      <c r="X217" t="s">
        <v>290</v>
      </c>
      <c r="Y217" t="s">
        <v>281</v>
      </c>
      <c r="BG217">
        <v>2</v>
      </c>
      <c r="BH217">
        <v>1311</v>
      </c>
      <c r="BI217">
        <f>($BH$246-$BH$243)/200</f>
        <v>7.0000000000000007E-2</v>
      </c>
    </row>
    <row r="218" spans="1:61" x14ac:dyDescent="0.25">
      <c r="A218">
        <v>217</v>
      </c>
      <c r="B218">
        <v>203.65000099999997</v>
      </c>
      <c r="C218" s="4">
        <v>1</v>
      </c>
      <c r="P218">
        <v>1</v>
      </c>
      <c r="Q218" t="str">
        <f t="shared" si="4"/>
        <v>1</v>
      </c>
      <c r="R218">
        <v>4</v>
      </c>
      <c r="X218" t="s">
        <v>290</v>
      </c>
      <c r="Y218" t="s">
        <v>274</v>
      </c>
      <c r="BG218">
        <v>4</v>
      </c>
      <c r="BH218">
        <v>1324</v>
      </c>
      <c r="BI218">
        <f>($BH$247-$BH$244)/200</f>
        <v>9.5000000000000001E-2</v>
      </c>
    </row>
    <row r="219" spans="1:61" x14ac:dyDescent="0.25">
      <c r="A219">
        <v>218</v>
      </c>
      <c r="B219">
        <v>203.62893199999999</v>
      </c>
      <c r="C219" s="4">
        <v>1</v>
      </c>
      <c r="P219">
        <v>1</v>
      </c>
      <c r="Q219" t="str">
        <f t="shared" si="4"/>
        <v>1</v>
      </c>
      <c r="R219">
        <v>1</v>
      </c>
      <c r="X219" t="s">
        <v>290</v>
      </c>
      <c r="Y219" t="s">
        <v>275</v>
      </c>
      <c r="BG219">
        <v>1</v>
      </c>
      <c r="BH219">
        <v>1325</v>
      </c>
      <c r="BI219">
        <f>($BH$248-$BH$245)/200</f>
        <v>0.08</v>
      </c>
    </row>
    <row r="220" spans="1:61" x14ac:dyDescent="0.25">
      <c r="A220">
        <v>219</v>
      </c>
      <c r="B220">
        <v>203.65137799999999</v>
      </c>
      <c r="C220" s="4">
        <v>1</v>
      </c>
      <c r="H220">
        <v>203.17305999999999</v>
      </c>
      <c r="I220" s="5">
        <v>4</v>
      </c>
      <c r="P220">
        <v>2</v>
      </c>
      <c r="Q220" t="str">
        <f t="shared" si="4"/>
        <v>14</v>
      </c>
      <c r="R220">
        <v>2</v>
      </c>
      <c r="X220" t="s">
        <v>290</v>
      </c>
      <c r="Y220" t="s">
        <v>282</v>
      </c>
      <c r="AB220" t="s">
        <v>290</v>
      </c>
      <c r="AC220" t="str">
        <f>CONCATENATE($R220,$R221,$R222,$R223)</f>
        <v>2341</v>
      </c>
      <c r="BG220">
        <v>2</v>
      </c>
      <c r="BH220">
        <v>1335</v>
      </c>
      <c r="BI220">
        <f>($BH$249-$BH$246)/200</f>
        <v>0.125</v>
      </c>
    </row>
    <row r="221" spans="1:61" x14ac:dyDescent="0.25">
      <c r="A221">
        <v>220</v>
      </c>
      <c r="B221">
        <v>203.65137799999999</v>
      </c>
      <c r="C221" s="4">
        <v>1</v>
      </c>
      <c r="F221">
        <v>203.784595</v>
      </c>
      <c r="G221" s="2">
        <v>3</v>
      </c>
      <c r="H221">
        <v>203.171683</v>
      </c>
      <c r="I221" s="5">
        <v>4</v>
      </c>
      <c r="P221">
        <v>3</v>
      </c>
      <c r="Q221" t="str">
        <f t="shared" si="4"/>
        <v>134</v>
      </c>
      <c r="R221">
        <v>3</v>
      </c>
      <c r="X221" t="s">
        <v>290</v>
      </c>
      <c r="Y221" t="s">
        <v>281</v>
      </c>
      <c r="BG221">
        <v>3</v>
      </c>
      <c r="BH221">
        <v>1339</v>
      </c>
      <c r="BI221">
        <f>($BH$250-$BH$247)/200</f>
        <v>7.4999999999999997E-2</v>
      </c>
    </row>
    <row r="222" spans="1:61" x14ac:dyDescent="0.25">
      <c r="A222">
        <v>221</v>
      </c>
      <c r="F222">
        <v>203.80985199999998</v>
      </c>
      <c r="G222" s="2">
        <v>3</v>
      </c>
      <c r="H222">
        <v>203.16418399999998</v>
      </c>
      <c r="I222" s="5">
        <v>4</v>
      </c>
      <c r="P222">
        <v>2</v>
      </c>
      <c r="Q222" t="str">
        <f t="shared" si="4"/>
        <v>34</v>
      </c>
      <c r="R222">
        <v>4</v>
      </c>
      <c r="X222" t="s">
        <v>290</v>
      </c>
      <c r="Y222" t="s">
        <v>274</v>
      </c>
      <c r="BG222">
        <v>4</v>
      </c>
      <c r="BH222">
        <v>1345</v>
      </c>
      <c r="BI222">
        <f>($BH$251-$BH$248)/200</f>
        <v>0.09</v>
      </c>
    </row>
    <row r="223" spans="1:61" x14ac:dyDescent="0.25">
      <c r="A223">
        <v>222</v>
      </c>
      <c r="F223">
        <v>203.78775300000001</v>
      </c>
      <c r="G223" s="2">
        <v>3</v>
      </c>
      <c r="H223">
        <v>203.11453899999998</v>
      </c>
      <c r="I223" s="5">
        <v>4</v>
      </c>
      <c r="P223">
        <v>2</v>
      </c>
      <c r="Q223" t="str">
        <f t="shared" si="4"/>
        <v>34</v>
      </c>
      <c r="R223">
        <v>1</v>
      </c>
      <c r="X223" t="s">
        <v>290</v>
      </c>
      <c r="Y223" t="s">
        <v>275</v>
      </c>
      <c r="BG223">
        <v>1</v>
      </c>
      <c r="BH223">
        <v>1349</v>
      </c>
      <c r="BI223">
        <f>($BH$252-$BH$249)/200</f>
        <v>7.4999999999999997E-2</v>
      </c>
    </row>
    <row r="224" spans="1:61" x14ac:dyDescent="0.25">
      <c r="A224">
        <v>223</v>
      </c>
      <c r="F224">
        <v>203.802707</v>
      </c>
      <c r="G224" s="2">
        <v>3</v>
      </c>
      <c r="H224">
        <v>203.121173</v>
      </c>
      <c r="I224" s="5">
        <v>4</v>
      </c>
      <c r="P224">
        <v>2</v>
      </c>
      <c r="Q224" t="str">
        <f t="shared" si="4"/>
        <v>34</v>
      </c>
      <c r="R224">
        <v>2</v>
      </c>
      <c r="X224" t="s">
        <v>290</v>
      </c>
      <c r="Y224" t="s">
        <v>282</v>
      </c>
      <c r="AB224" t="s">
        <v>290</v>
      </c>
      <c r="AC224" t="str">
        <f>CONCATENATE($R224,$R225,$R226,$R227)</f>
        <v>2341</v>
      </c>
      <c r="BG224">
        <v>2</v>
      </c>
      <c r="BH224">
        <v>1356</v>
      </c>
      <c r="BI224">
        <f>($BH$253-$BH$250)/200</f>
        <v>0.12</v>
      </c>
    </row>
    <row r="225" spans="1:61" x14ac:dyDescent="0.25">
      <c r="A225">
        <v>224</v>
      </c>
      <c r="F225">
        <v>203.812701</v>
      </c>
      <c r="G225" s="2">
        <v>3</v>
      </c>
      <c r="H225">
        <v>203.11382599999999</v>
      </c>
      <c r="I225" s="5">
        <v>4</v>
      </c>
      <c r="P225">
        <v>2</v>
      </c>
      <c r="Q225" t="str">
        <f t="shared" si="4"/>
        <v>34</v>
      </c>
      <c r="R225">
        <v>3</v>
      </c>
      <c r="X225" t="s">
        <v>290</v>
      </c>
      <c r="Y225" t="s">
        <v>281</v>
      </c>
      <c r="BG225">
        <v>3</v>
      </c>
      <c r="BH225">
        <v>1365</v>
      </c>
      <c r="BI225">
        <f>($BH$254-$BH$251)/200</f>
        <v>9.5000000000000001E-2</v>
      </c>
    </row>
    <row r="226" spans="1:61" x14ac:dyDescent="0.25">
      <c r="A226">
        <v>225</v>
      </c>
      <c r="F226">
        <v>203.819335</v>
      </c>
      <c r="G226" s="2">
        <v>3</v>
      </c>
      <c r="H226">
        <v>203.16953899999999</v>
      </c>
      <c r="I226" s="5">
        <v>4</v>
      </c>
      <c r="P226">
        <v>2</v>
      </c>
      <c r="Q226" t="str">
        <f t="shared" si="4"/>
        <v>34</v>
      </c>
      <c r="R226">
        <v>4</v>
      </c>
      <c r="X226" t="s">
        <v>290</v>
      </c>
      <c r="Y226" t="s">
        <v>274</v>
      </c>
      <c r="BG226">
        <v>4</v>
      </c>
      <c r="BH226">
        <v>1367</v>
      </c>
      <c r="BI226">
        <f>($BH$255-$BH$252)/200</f>
        <v>0.09</v>
      </c>
    </row>
    <row r="227" spans="1:61" x14ac:dyDescent="0.25">
      <c r="A227">
        <v>226</v>
      </c>
      <c r="F227">
        <v>203.82346999999999</v>
      </c>
      <c r="G227" s="2">
        <v>3</v>
      </c>
      <c r="H227">
        <v>203.18183399999998</v>
      </c>
      <c r="I227" s="5">
        <v>4</v>
      </c>
      <c r="P227">
        <v>2</v>
      </c>
      <c r="Q227" t="str">
        <f t="shared" si="4"/>
        <v>34</v>
      </c>
      <c r="R227">
        <v>1</v>
      </c>
      <c r="X227" t="s">
        <v>290</v>
      </c>
      <c r="Y227" t="s">
        <v>275</v>
      </c>
      <c r="BG227">
        <v>1</v>
      </c>
      <c r="BH227">
        <v>1374</v>
      </c>
      <c r="BI227">
        <f>($BH$256-$BH$253)/200</f>
        <v>9.5000000000000001E-2</v>
      </c>
    </row>
    <row r="228" spans="1:61" x14ac:dyDescent="0.25">
      <c r="A228">
        <v>227</v>
      </c>
      <c r="F228">
        <v>203.853622</v>
      </c>
      <c r="G228" s="2">
        <v>3</v>
      </c>
      <c r="H228">
        <v>203.14239799999999</v>
      </c>
      <c r="I228" s="5">
        <v>4</v>
      </c>
      <c r="P228">
        <v>2</v>
      </c>
      <c r="Q228" t="str">
        <f t="shared" si="4"/>
        <v>34</v>
      </c>
      <c r="R228">
        <v>2</v>
      </c>
      <c r="X228" t="s">
        <v>290</v>
      </c>
      <c r="Y228" t="s">
        <v>282</v>
      </c>
      <c r="AB228" t="s">
        <v>290</v>
      </c>
      <c r="AC228" t="str">
        <f>CONCATENATE($R228,$R229,$R230,$R231)</f>
        <v>2341</v>
      </c>
      <c r="BG228">
        <v>2</v>
      </c>
      <c r="BH228">
        <v>1381</v>
      </c>
      <c r="BI228">
        <f>($BH$257-$BH$254)/200</f>
        <v>0.12</v>
      </c>
    </row>
    <row r="229" spans="1:61" x14ac:dyDescent="0.25">
      <c r="A229">
        <v>228</v>
      </c>
      <c r="F229">
        <v>203.821631</v>
      </c>
      <c r="G229" s="2">
        <v>3</v>
      </c>
      <c r="H229">
        <v>203.17305999999999</v>
      </c>
      <c r="I229" s="5">
        <v>4</v>
      </c>
      <c r="P229">
        <v>2</v>
      </c>
      <c r="Q229" t="str">
        <f t="shared" si="4"/>
        <v>34</v>
      </c>
      <c r="R229">
        <v>3</v>
      </c>
      <c r="BG229">
        <v>3</v>
      </c>
      <c r="BH229">
        <v>1388</v>
      </c>
    </row>
    <row r="230" spans="1:61" x14ac:dyDescent="0.25">
      <c r="A230">
        <v>229</v>
      </c>
      <c r="D230">
        <v>219.519238</v>
      </c>
      <c r="E230" s="3">
        <v>2</v>
      </c>
      <c r="F230">
        <v>203.784595</v>
      </c>
      <c r="G230" s="2">
        <v>3</v>
      </c>
      <c r="P230">
        <v>2</v>
      </c>
      <c r="Q230" t="str">
        <f t="shared" si="4"/>
        <v>23</v>
      </c>
      <c r="R230">
        <v>4</v>
      </c>
      <c r="BG230">
        <v>4</v>
      </c>
      <c r="BH230">
        <v>1391</v>
      </c>
    </row>
    <row r="231" spans="1:61" x14ac:dyDescent="0.25">
      <c r="A231">
        <v>230</v>
      </c>
      <c r="D231">
        <v>219.480502</v>
      </c>
      <c r="E231" s="3">
        <v>2</v>
      </c>
      <c r="P231">
        <v>1</v>
      </c>
      <c r="Q231" t="str">
        <f t="shared" si="4"/>
        <v>2</v>
      </c>
      <c r="R231">
        <v>1</v>
      </c>
      <c r="BG231">
        <v>1</v>
      </c>
      <c r="BH231">
        <v>1400</v>
      </c>
    </row>
    <row r="232" spans="1:61" x14ac:dyDescent="0.25">
      <c r="A232">
        <v>231</v>
      </c>
      <c r="D232">
        <v>219.486209</v>
      </c>
      <c r="E232" s="3">
        <v>2</v>
      </c>
      <c r="P232">
        <v>1</v>
      </c>
      <c r="Q232" t="str">
        <f t="shared" si="4"/>
        <v>2</v>
      </c>
      <c r="R232">
        <v>2</v>
      </c>
      <c r="AB232" t="s">
        <v>290</v>
      </c>
      <c r="AC232" t="str">
        <f>CONCATENATE($R232,$R233,$R234,$R235)</f>
        <v>2341</v>
      </c>
      <c r="BG232">
        <v>2</v>
      </c>
      <c r="BH232">
        <v>1406</v>
      </c>
    </row>
    <row r="233" spans="1:61" x14ac:dyDescent="0.25">
      <c r="A233">
        <v>232</v>
      </c>
      <c r="D233">
        <v>219.52706499999999</v>
      </c>
      <c r="E233" s="3">
        <v>2</v>
      </c>
      <c r="P233">
        <v>1</v>
      </c>
      <c r="Q233" t="str">
        <f t="shared" si="4"/>
        <v>2</v>
      </c>
      <c r="R233">
        <v>3</v>
      </c>
      <c r="BG233">
        <v>3</v>
      </c>
      <c r="BH233">
        <v>1414</v>
      </c>
    </row>
    <row r="234" spans="1:61" x14ac:dyDescent="0.25">
      <c r="A234">
        <v>233</v>
      </c>
      <c r="D234">
        <v>219.53055000000001</v>
      </c>
      <c r="E234" s="3">
        <v>2</v>
      </c>
      <c r="P234">
        <v>1</v>
      </c>
      <c r="Q234" t="str">
        <f t="shared" si="4"/>
        <v>2</v>
      </c>
      <c r="R234">
        <v>4</v>
      </c>
      <c r="BG234">
        <v>4</v>
      </c>
      <c r="BH234">
        <v>1416</v>
      </c>
    </row>
    <row r="235" spans="1:61" x14ac:dyDescent="0.25">
      <c r="A235">
        <v>234</v>
      </c>
      <c r="D235">
        <v>219.54857899999999</v>
      </c>
      <c r="E235" s="3">
        <v>2</v>
      </c>
      <c r="P235">
        <v>1</v>
      </c>
      <c r="Q235" t="str">
        <f t="shared" si="4"/>
        <v>2</v>
      </c>
      <c r="R235">
        <v>1</v>
      </c>
      <c r="BG235">
        <v>1</v>
      </c>
      <c r="BH235">
        <v>1430</v>
      </c>
    </row>
    <row r="236" spans="1:61" x14ac:dyDescent="0.25">
      <c r="A236">
        <v>235</v>
      </c>
      <c r="D236">
        <v>219.566811</v>
      </c>
      <c r="E236" s="3">
        <v>2</v>
      </c>
      <c r="P236">
        <v>1</v>
      </c>
      <c r="Q236" t="str">
        <f t="shared" si="4"/>
        <v>2</v>
      </c>
      <c r="R236">
        <v>2</v>
      </c>
      <c r="AB236" t="s">
        <v>290</v>
      </c>
      <c r="AC236" t="str">
        <f>CONCATENATE($R236,$R237,$R238,$R239)</f>
        <v>2341</v>
      </c>
      <c r="BG236">
        <v>2</v>
      </c>
      <c r="BH236">
        <v>1434</v>
      </c>
    </row>
    <row r="237" spans="1:61" x14ac:dyDescent="0.25">
      <c r="A237">
        <v>236</v>
      </c>
      <c r="D237">
        <v>219.57640699999999</v>
      </c>
      <c r="E237" s="3">
        <v>2</v>
      </c>
      <c r="P237">
        <v>1</v>
      </c>
      <c r="Q237" t="str">
        <f t="shared" si="4"/>
        <v>2</v>
      </c>
      <c r="R237">
        <v>3</v>
      </c>
      <c r="BG237">
        <v>3</v>
      </c>
      <c r="BH237">
        <v>1441</v>
      </c>
    </row>
    <row r="238" spans="1:61" x14ac:dyDescent="0.25">
      <c r="A238">
        <v>237</v>
      </c>
      <c r="B238">
        <v>226.57832099999999</v>
      </c>
      <c r="C238" s="4">
        <v>1</v>
      </c>
      <c r="D238">
        <v>219.519238</v>
      </c>
      <c r="E238" s="3">
        <v>2</v>
      </c>
      <c r="P238">
        <v>2</v>
      </c>
      <c r="Q238" t="str">
        <f t="shared" si="4"/>
        <v>12</v>
      </c>
      <c r="R238">
        <v>4</v>
      </c>
      <c r="BG238">
        <v>4</v>
      </c>
      <c r="BH238">
        <v>1442</v>
      </c>
    </row>
    <row r="239" spans="1:61" x14ac:dyDescent="0.25">
      <c r="A239">
        <v>238</v>
      </c>
      <c r="B239">
        <v>226.538071</v>
      </c>
      <c r="C239" s="4">
        <v>1</v>
      </c>
      <c r="D239">
        <v>219.506056</v>
      </c>
      <c r="E239" s="3">
        <v>2</v>
      </c>
      <c r="P239">
        <v>2</v>
      </c>
      <c r="Q239" t="str">
        <f t="shared" si="4"/>
        <v>12</v>
      </c>
      <c r="R239">
        <v>1</v>
      </c>
      <c r="BG239">
        <v>1</v>
      </c>
      <c r="BH239">
        <v>1454</v>
      </c>
    </row>
    <row r="240" spans="1:61" x14ac:dyDescent="0.25">
      <c r="A240">
        <v>239</v>
      </c>
      <c r="B240">
        <v>226.53327300000001</v>
      </c>
      <c r="C240" s="4">
        <v>1</v>
      </c>
      <c r="P240">
        <v>1</v>
      </c>
      <c r="Q240" t="str">
        <f t="shared" si="4"/>
        <v>1</v>
      </c>
      <c r="R240">
        <v>2</v>
      </c>
      <c r="AB240" t="s">
        <v>290</v>
      </c>
      <c r="AC240" t="str">
        <f>CONCATENATE($R240,$R241,$R242,$R243)</f>
        <v>2341</v>
      </c>
      <c r="BG240">
        <v>2</v>
      </c>
      <c r="BH240">
        <v>1458</v>
      </c>
    </row>
    <row r="241" spans="1:60" x14ac:dyDescent="0.25">
      <c r="A241">
        <v>240</v>
      </c>
      <c r="B241">
        <v>226.56317100000001</v>
      </c>
      <c r="C241" s="4">
        <v>1</v>
      </c>
      <c r="P241">
        <v>1</v>
      </c>
      <c r="Q241" t="str">
        <f t="shared" si="4"/>
        <v>1</v>
      </c>
      <c r="R241">
        <v>3</v>
      </c>
      <c r="BG241">
        <v>3</v>
      </c>
      <c r="BH241">
        <v>1466</v>
      </c>
    </row>
    <row r="242" spans="1:60" x14ac:dyDescent="0.25">
      <c r="A242">
        <v>241</v>
      </c>
      <c r="B242">
        <v>226.50322399999999</v>
      </c>
      <c r="C242" s="4">
        <v>1</v>
      </c>
      <c r="P242">
        <v>1</v>
      </c>
      <c r="Q242" t="str">
        <f t="shared" si="4"/>
        <v>1</v>
      </c>
      <c r="R242">
        <v>4</v>
      </c>
      <c r="BG242">
        <v>4</v>
      </c>
      <c r="BH242">
        <v>1466</v>
      </c>
    </row>
    <row r="243" spans="1:60" x14ac:dyDescent="0.25">
      <c r="A243">
        <v>242</v>
      </c>
      <c r="B243">
        <v>226.544636</v>
      </c>
      <c r="C243" s="4">
        <v>1</v>
      </c>
      <c r="P243">
        <v>1</v>
      </c>
      <c r="Q243" t="str">
        <f t="shared" si="4"/>
        <v>1</v>
      </c>
      <c r="R243">
        <v>1</v>
      </c>
      <c r="BG243">
        <v>1</v>
      </c>
      <c r="BH243">
        <v>1479</v>
      </c>
    </row>
    <row r="244" spans="1:60" x14ac:dyDescent="0.25">
      <c r="A244">
        <v>243</v>
      </c>
      <c r="B244">
        <v>226.56610000000001</v>
      </c>
      <c r="C244" s="4">
        <v>1</v>
      </c>
      <c r="H244">
        <v>224.56822199999999</v>
      </c>
      <c r="I244" s="5">
        <v>4</v>
      </c>
      <c r="P244">
        <v>2</v>
      </c>
      <c r="Q244" t="str">
        <f t="shared" si="4"/>
        <v>14</v>
      </c>
      <c r="R244">
        <v>2</v>
      </c>
      <c r="AB244" t="s">
        <v>290</v>
      </c>
      <c r="AC244" t="str">
        <f>CONCATENATE($R244,$R245,$R246,$R247)</f>
        <v>2341</v>
      </c>
      <c r="BG244">
        <v>2</v>
      </c>
      <c r="BH244">
        <v>1484</v>
      </c>
    </row>
    <row r="245" spans="1:60" x14ac:dyDescent="0.25">
      <c r="A245">
        <v>244</v>
      </c>
      <c r="B245">
        <v>226.51842500000001</v>
      </c>
      <c r="C245" s="4">
        <v>1</v>
      </c>
      <c r="H245">
        <v>224.46272199999999</v>
      </c>
      <c r="I245" s="5">
        <v>4</v>
      </c>
      <c r="P245">
        <v>2</v>
      </c>
      <c r="Q245" t="str">
        <f t="shared" si="4"/>
        <v>14</v>
      </c>
      <c r="R245">
        <v>3</v>
      </c>
      <c r="BG245">
        <v>3</v>
      </c>
      <c r="BH245">
        <v>1492</v>
      </c>
    </row>
    <row r="246" spans="1:60" x14ac:dyDescent="0.25">
      <c r="A246">
        <v>245</v>
      </c>
      <c r="B246">
        <v>226.57832099999999</v>
      </c>
      <c r="C246" s="4">
        <v>1</v>
      </c>
      <c r="F246">
        <v>227.14096900000001</v>
      </c>
      <c r="G246" s="2">
        <v>3</v>
      </c>
      <c r="H246">
        <v>224.513982</v>
      </c>
      <c r="I246" s="5">
        <v>4</v>
      </c>
      <c r="P246">
        <v>3</v>
      </c>
      <c r="Q246" t="str">
        <f t="shared" si="4"/>
        <v>134</v>
      </c>
      <c r="R246">
        <v>4</v>
      </c>
      <c r="BG246">
        <v>4</v>
      </c>
      <c r="BH246">
        <v>1493</v>
      </c>
    </row>
    <row r="247" spans="1:60" x14ac:dyDescent="0.25">
      <c r="A247">
        <v>246</v>
      </c>
      <c r="F247">
        <v>227.14096900000001</v>
      </c>
      <c r="G247" s="2">
        <v>3</v>
      </c>
      <c r="H247">
        <v>224.55524299999999</v>
      </c>
      <c r="I247" s="5">
        <v>4</v>
      </c>
      <c r="P247">
        <v>2</v>
      </c>
      <c r="Q247" t="str">
        <f t="shared" si="4"/>
        <v>34</v>
      </c>
      <c r="R247">
        <v>1</v>
      </c>
      <c r="BG247">
        <v>1</v>
      </c>
      <c r="BH247">
        <v>1503</v>
      </c>
    </row>
    <row r="248" spans="1:60" x14ac:dyDescent="0.25">
      <c r="A248">
        <v>247</v>
      </c>
      <c r="F248">
        <v>227.12758600000001</v>
      </c>
      <c r="G248" s="2">
        <v>3</v>
      </c>
      <c r="H248">
        <v>224.54236499999999</v>
      </c>
      <c r="I248" s="5">
        <v>4</v>
      </c>
      <c r="P248">
        <v>2</v>
      </c>
      <c r="Q248" t="str">
        <f t="shared" si="4"/>
        <v>34</v>
      </c>
      <c r="R248">
        <v>2</v>
      </c>
      <c r="AB248" t="s">
        <v>290</v>
      </c>
      <c r="AC248" t="str">
        <f>CONCATENATE($R248,$R249,$R250,$R251)</f>
        <v>2341</v>
      </c>
      <c r="BG248">
        <v>2</v>
      </c>
      <c r="BH248">
        <v>1508</v>
      </c>
    </row>
    <row r="249" spans="1:60" x14ac:dyDescent="0.25">
      <c r="A249">
        <v>248</v>
      </c>
      <c r="F249">
        <v>227.12379799999999</v>
      </c>
      <c r="G249" s="2">
        <v>3</v>
      </c>
      <c r="H249">
        <v>224.54332400000001</v>
      </c>
      <c r="I249" s="5">
        <v>4</v>
      </c>
      <c r="P249">
        <v>2</v>
      </c>
      <c r="Q249" t="str">
        <f t="shared" si="4"/>
        <v>34</v>
      </c>
      <c r="R249">
        <v>3</v>
      </c>
      <c r="BG249">
        <v>3</v>
      </c>
      <c r="BH249">
        <v>1518</v>
      </c>
    </row>
    <row r="250" spans="1:60" x14ac:dyDescent="0.25">
      <c r="A250">
        <v>249</v>
      </c>
      <c r="F250">
        <v>227.14334400000001</v>
      </c>
      <c r="G250" s="2">
        <v>3</v>
      </c>
      <c r="H250">
        <v>224.541506</v>
      </c>
      <c r="I250" s="5">
        <v>4</v>
      </c>
      <c r="P250">
        <v>2</v>
      </c>
      <c r="Q250" t="str">
        <f t="shared" si="4"/>
        <v>34</v>
      </c>
      <c r="R250">
        <v>4</v>
      </c>
      <c r="BG250">
        <v>4</v>
      </c>
      <c r="BH250">
        <v>1518</v>
      </c>
    </row>
    <row r="251" spans="1:60" x14ac:dyDescent="0.25">
      <c r="A251">
        <v>250</v>
      </c>
      <c r="F251">
        <v>227.13006200000001</v>
      </c>
      <c r="G251" s="2">
        <v>3</v>
      </c>
      <c r="H251">
        <v>224.572667</v>
      </c>
      <c r="I251" s="5">
        <v>4</v>
      </c>
      <c r="P251">
        <v>2</v>
      </c>
      <c r="Q251" t="str">
        <f t="shared" si="4"/>
        <v>34</v>
      </c>
      <c r="R251">
        <v>1</v>
      </c>
      <c r="BG251">
        <v>1</v>
      </c>
      <c r="BH251">
        <v>1526</v>
      </c>
    </row>
    <row r="252" spans="1:60" x14ac:dyDescent="0.25">
      <c r="A252">
        <v>251</v>
      </c>
      <c r="D252">
        <v>241.464429</v>
      </c>
      <c r="E252" s="3">
        <v>2</v>
      </c>
      <c r="F252">
        <v>227.11738600000001</v>
      </c>
      <c r="G252" s="2">
        <v>3</v>
      </c>
      <c r="H252">
        <v>224.556455</v>
      </c>
      <c r="I252" s="5">
        <v>4</v>
      </c>
      <c r="P252">
        <v>3</v>
      </c>
      <c r="Q252" t="str">
        <f t="shared" si="4"/>
        <v>234</v>
      </c>
      <c r="R252">
        <v>2</v>
      </c>
      <c r="AB252" t="s">
        <v>290</v>
      </c>
      <c r="AC252" t="str">
        <f>CONCATENATE($R252,$R253,$R254,$R255)</f>
        <v>2341</v>
      </c>
      <c r="BG252">
        <v>2</v>
      </c>
      <c r="BH252">
        <v>1533</v>
      </c>
    </row>
    <row r="253" spans="1:60" x14ac:dyDescent="0.25">
      <c r="A253">
        <v>252</v>
      </c>
      <c r="D253">
        <v>241.394082</v>
      </c>
      <c r="E253" s="3">
        <v>2</v>
      </c>
      <c r="F253">
        <v>227.07602399999999</v>
      </c>
      <c r="G253" s="2">
        <v>3</v>
      </c>
      <c r="H253">
        <v>224.56822199999999</v>
      </c>
      <c r="I253" s="5">
        <v>4</v>
      </c>
      <c r="P253">
        <v>3</v>
      </c>
      <c r="Q253" t="str">
        <f t="shared" si="4"/>
        <v>234</v>
      </c>
      <c r="R253">
        <v>3</v>
      </c>
      <c r="BG253">
        <v>3</v>
      </c>
      <c r="BH253">
        <v>1542</v>
      </c>
    </row>
    <row r="254" spans="1:60" x14ac:dyDescent="0.25">
      <c r="A254">
        <v>253</v>
      </c>
      <c r="D254">
        <v>241.408827</v>
      </c>
      <c r="E254" s="3">
        <v>2</v>
      </c>
      <c r="F254">
        <v>227.06137699999999</v>
      </c>
      <c r="G254" s="2">
        <v>3</v>
      </c>
      <c r="H254">
        <v>224.56822199999999</v>
      </c>
      <c r="I254" s="5">
        <v>4</v>
      </c>
      <c r="P254">
        <v>3</v>
      </c>
      <c r="Q254" t="str">
        <f t="shared" si="4"/>
        <v>234</v>
      </c>
      <c r="R254">
        <v>4</v>
      </c>
      <c r="BG254">
        <v>4</v>
      </c>
      <c r="BH254">
        <v>1545</v>
      </c>
    </row>
    <row r="255" spans="1:60" x14ac:dyDescent="0.25">
      <c r="A255">
        <v>254</v>
      </c>
      <c r="D255">
        <v>241.37574799999999</v>
      </c>
      <c r="E255" s="3">
        <v>2</v>
      </c>
      <c r="F255">
        <v>227.03971300000001</v>
      </c>
      <c r="G255" s="2">
        <v>3</v>
      </c>
      <c r="P255">
        <v>2</v>
      </c>
      <c r="Q255" t="str">
        <f t="shared" si="4"/>
        <v>23</v>
      </c>
      <c r="R255">
        <v>1</v>
      </c>
      <c r="BG255">
        <v>1</v>
      </c>
      <c r="BH255">
        <v>1551</v>
      </c>
    </row>
    <row r="256" spans="1:60" x14ac:dyDescent="0.25">
      <c r="A256">
        <v>255</v>
      </c>
      <c r="D256">
        <v>241.39468600000001</v>
      </c>
      <c r="E256" s="3">
        <v>2</v>
      </c>
      <c r="F256">
        <v>227.14096900000001</v>
      </c>
      <c r="G256" s="2">
        <v>3</v>
      </c>
      <c r="P256">
        <v>2</v>
      </c>
      <c r="Q256" t="str">
        <f t="shared" si="4"/>
        <v>23</v>
      </c>
      <c r="R256">
        <v>2</v>
      </c>
      <c r="BG256">
        <v>2</v>
      </c>
      <c r="BH256">
        <v>1561</v>
      </c>
    </row>
    <row r="257" spans="1:60" x14ac:dyDescent="0.25">
      <c r="A257">
        <v>256</v>
      </c>
      <c r="D257">
        <v>241.39362599999998</v>
      </c>
      <c r="E257" s="3">
        <v>2</v>
      </c>
      <c r="F257">
        <v>227.14096900000001</v>
      </c>
      <c r="G257" s="2">
        <v>3</v>
      </c>
      <c r="P257">
        <v>2</v>
      </c>
      <c r="Q257" t="str">
        <f t="shared" si="4"/>
        <v>23</v>
      </c>
      <c r="R257">
        <v>3</v>
      </c>
      <c r="BG257">
        <v>3</v>
      </c>
      <c r="BH257">
        <v>1569</v>
      </c>
    </row>
    <row r="258" spans="1:60" x14ac:dyDescent="0.25">
      <c r="A258">
        <v>257</v>
      </c>
      <c r="D258">
        <v>241.360951</v>
      </c>
      <c r="E258" s="3">
        <v>2</v>
      </c>
      <c r="F258">
        <v>227.14096900000001</v>
      </c>
      <c r="G258" s="2">
        <v>3</v>
      </c>
      <c r="P258">
        <v>2</v>
      </c>
      <c r="Q258" t="str">
        <f t="shared" ref="Q258:Q321" si="5">CONCATENATE(C258,E258,G258,I258)</f>
        <v>23</v>
      </c>
      <c r="R258" t="s">
        <v>22</v>
      </c>
      <c r="BG258" t="s">
        <v>22</v>
      </c>
      <c r="BH258">
        <v>1570</v>
      </c>
    </row>
    <row r="259" spans="1:60" x14ac:dyDescent="0.25">
      <c r="A259">
        <v>258</v>
      </c>
      <c r="D259">
        <v>241.38766699999999</v>
      </c>
      <c r="E259" s="3">
        <v>2</v>
      </c>
      <c r="P259">
        <v>1</v>
      </c>
      <c r="Q259" t="str">
        <f t="shared" si="5"/>
        <v>2</v>
      </c>
    </row>
    <row r="260" spans="1:60" x14ac:dyDescent="0.25">
      <c r="A260">
        <v>259</v>
      </c>
      <c r="D260">
        <v>241.42069499999999</v>
      </c>
      <c r="E260" s="3">
        <v>2</v>
      </c>
      <c r="P260">
        <v>1</v>
      </c>
      <c r="Q260" t="str">
        <f t="shared" si="5"/>
        <v>2</v>
      </c>
    </row>
    <row r="261" spans="1:60" x14ac:dyDescent="0.25">
      <c r="A261">
        <v>260</v>
      </c>
      <c r="D261">
        <v>241.44635099999999</v>
      </c>
      <c r="E261" s="3">
        <v>2</v>
      </c>
      <c r="P261">
        <v>1</v>
      </c>
      <c r="Q261" t="str">
        <f t="shared" si="5"/>
        <v>2</v>
      </c>
    </row>
    <row r="262" spans="1:60" x14ac:dyDescent="0.25">
      <c r="A262">
        <v>261</v>
      </c>
      <c r="D262">
        <v>241.488619</v>
      </c>
      <c r="E262" s="3">
        <v>2</v>
      </c>
      <c r="P262">
        <v>1</v>
      </c>
      <c r="Q262" t="str">
        <f t="shared" si="5"/>
        <v>2</v>
      </c>
    </row>
    <row r="263" spans="1:60" x14ac:dyDescent="0.25">
      <c r="A263">
        <v>262</v>
      </c>
      <c r="B263">
        <v>250.06555800000001</v>
      </c>
      <c r="C263" s="4">
        <v>1</v>
      </c>
      <c r="D263">
        <v>241.51367099999999</v>
      </c>
      <c r="E263" s="3">
        <v>2</v>
      </c>
      <c r="P263">
        <v>2</v>
      </c>
      <c r="Q263" t="str">
        <f t="shared" si="5"/>
        <v>12</v>
      </c>
    </row>
    <row r="264" spans="1:60" x14ac:dyDescent="0.25">
      <c r="A264">
        <v>263</v>
      </c>
      <c r="B264">
        <v>250.111918</v>
      </c>
      <c r="C264" s="4">
        <v>1</v>
      </c>
      <c r="D264">
        <v>241.48043899999999</v>
      </c>
      <c r="E264" s="3">
        <v>2</v>
      </c>
      <c r="P264">
        <v>2</v>
      </c>
      <c r="Q264" t="str">
        <f t="shared" si="5"/>
        <v>12</v>
      </c>
    </row>
    <row r="265" spans="1:60" x14ac:dyDescent="0.25">
      <c r="A265">
        <v>264</v>
      </c>
      <c r="B265">
        <v>250.15100699999999</v>
      </c>
      <c r="C265" s="4">
        <v>1</v>
      </c>
      <c r="P265">
        <v>1</v>
      </c>
      <c r="Q265" t="str">
        <f t="shared" si="5"/>
        <v>1</v>
      </c>
    </row>
    <row r="266" spans="1:60" x14ac:dyDescent="0.25">
      <c r="A266">
        <v>265</v>
      </c>
      <c r="B266">
        <v>250.14918799999998</v>
      </c>
      <c r="C266" s="4">
        <v>1</v>
      </c>
      <c r="P266">
        <v>1</v>
      </c>
      <c r="Q266" t="str">
        <f t="shared" si="5"/>
        <v>1</v>
      </c>
    </row>
    <row r="267" spans="1:60" x14ac:dyDescent="0.25">
      <c r="A267">
        <v>266</v>
      </c>
      <c r="B267">
        <v>250.13807600000001</v>
      </c>
      <c r="C267" s="4">
        <v>1</v>
      </c>
      <c r="P267">
        <v>1</v>
      </c>
      <c r="Q267" t="str">
        <f t="shared" si="5"/>
        <v>1</v>
      </c>
    </row>
    <row r="268" spans="1:60" x14ac:dyDescent="0.25">
      <c r="A268">
        <v>267</v>
      </c>
      <c r="B268">
        <v>250.13515000000001</v>
      </c>
      <c r="C268" s="4">
        <v>1</v>
      </c>
      <c r="H268">
        <v>245.456298</v>
      </c>
      <c r="I268" s="5">
        <v>4</v>
      </c>
      <c r="P268">
        <v>2</v>
      </c>
      <c r="Q268" t="str">
        <f t="shared" si="5"/>
        <v>14</v>
      </c>
    </row>
    <row r="269" spans="1:60" x14ac:dyDescent="0.25">
      <c r="A269">
        <v>268</v>
      </c>
      <c r="B269">
        <v>250.129897</v>
      </c>
      <c r="C269" s="4">
        <v>1</v>
      </c>
      <c r="H269">
        <v>245.49781300000001</v>
      </c>
      <c r="I269" s="5">
        <v>4</v>
      </c>
      <c r="P269">
        <v>2</v>
      </c>
      <c r="Q269" t="str">
        <f t="shared" si="5"/>
        <v>14</v>
      </c>
    </row>
    <row r="270" spans="1:60" x14ac:dyDescent="0.25">
      <c r="A270">
        <v>269</v>
      </c>
      <c r="B270">
        <v>250.10348399999998</v>
      </c>
      <c r="C270" s="4">
        <v>1</v>
      </c>
      <c r="H270">
        <v>245.47867099999999</v>
      </c>
      <c r="I270" s="5">
        <v>4</v>
      </c>
      <c r="P270">
        <v>2</v>
      </c>
      <c r="Q270" t="str">
        <f t="shared" si="5"/>
        <v>14</v>
      </c>
    </row>
    <row r="271" spans="1:60" x14ac:dyDescent="0.25">
      <c r="A271">
        <v>270</v>
      </c>
      <c r="B271">
        <v>250.095099</v>
      </c>
      <c r="C271" s="4">
        <v>1</v>
      </c>
      <c r="H271">
        <v>245.47599299999999</v>
      </c>
      <c r="I271" s="5">
        <v>4</v>
      </c>
      <c r="P271">
        <v>2</v>
      </c>
      <c r="Q271" t="str">
        <f t="shared" si="5"/>
        <v>14</v>
      </c>
    </row>
    <row r="272" spans="1:60" x14ac:dyDescent="0.25">
      <c r="A272">
        <v>271</v>
      </c>
      <c r="B272">
        <v>250.06444399999998</v>
      </c>
      <c r="C272" s="4">
        <v>1</v>
      </c>
      <c r="F272">
        <v>249.70491999999999</v>
      </c>
      <c r="G272" s="2">
        <v>3</v>
      </c>
      <c r="H272">
        <v>245.49084300000001</v>
      </c>
      <c r="I272" s="5">
        <v>4</v>
      </c>
      <c r="P272">
        <v>3</v>
      </c>
      <c r="Q272" t="str">
        <f t="shared" si="5"/>
        <v>134</v>
      </c>
    </row>
    <row r="273" spans="1:17" x14ac:dyDescent="0.25">
      <c r="A273">
        <v>272</v>
      </c>
      <c r="B273">
        <v>250.06555800000001</v>
      </c>
      <c r="C273" s="4">
        <v>1</v>
      </c>
      <c r="F273">
        <v>249.70491999999999</v>
      </c>
      <c r="G273" s="2">
        <v>3</v>
      </c>
      <c r="H273">
        <v>245.46402599999999</v>
      </c>
      <c r="I273" s="5">
        <v>4</v>
      </c>
      <c r="P273">
        <v>3</v>
      </c>
      <c r="Q273" t="str">
        <f t="shared" si="5"/>
        <v>134</v>
      </c>
    </row>
    <row r="274" spans="1:17" x14ac:dyDescent="0.25">
      <c r="A274">
        <v>273</v>
      </c>
      <c r="B274">
        <v>250.06555800000001</v>
      </c>
      <c r="C274" s="4">
        <v>1</v>
      </c>
      <c r="F274">
        <v>249.71441099999998</v>
      </c>
      <c r="G274" s="2">
        <v>3</v>
      </c>
      <c r="H274">
        <v>245.43831900000001</v>
      </c>
      <c r="I274" s="5">
        <v>4</v>
      </c>
      <c r="P274">
        <v>3</v>
      </c>
      <c r="Q274" t="str">
        <f t="shared" si="5"/>
        <v>134</v>
      </c>
    </row>
    <row r="275" spans="1:17" x14ac:dyDescent="0.25">
      <c r="A275">
        <v>274</v>
      </c>
      <c r="F275">
        <v>249.71345400000001</v>
      </c>
      <c r="G275" s="2">
        <v>3</v>
      </c>
      <c r="H275">
        <v>245.43983299999999</v>
      </c>
      <c r="I275" s="5">
        <v>4</v>
      </c>
      <c r="P275">
        <v>2</v>
      </c>
      <c r="Q275" t="str">
        <f t="shared" si="5"/>
        <v>34</v>
      </c>
    </row>
    <row r="276" spans="1:17" x14ac:dyDescent="0.25">
      <c r="A276">
        <v>275</v>
      </c>
      <c r="F276">
        <v>249.73744099999999</v>
      </c>
      <c r="G276" s="2">
        <v>3</v>
      </c>
      <c r="H276">
        <v>245.41463300000001</v>
      </c>
      <c r="I276" s="5">
        <v>4</v>
      </c>
      <c r="P276">
        <v>2</v>
      </c>
      <c r="Q276" t="str">
        <f t="shared" si="5"/>
        <v>34</v>
      </c>
    </row>
    <row r="277" spans="1:17" x14ac:dyDescent="0.25">
      <c r="A277">
        <v>276</v>
      </c>
      <c r="F277">
        <v>249.757994</v>
      </c>
      <c r="G277" s="2">
        <v>3</v>
      </c>
      <c r="H277">
        <v>245.39301900000001</v>
      </c>
      <c r="I277" s="5">
        <v>4</v>
      </c>
      <c r="P277">
        <v>2</v>
      </c>
      <c r="Q277" t="str">
        <f t="shared" si="5"/>
        <v>34</v>
      </c>
    </row>
    <row r="278" spans="1:17" x14ac:dyDescent="0.25">
      <c r="A278">
        <v>277</v>
      </c>
      <c r="F278">
        <v>249.78895399999999</v>
      </c>
      <c r="G278" s="2">
        <v>3</v>
      </c>
      <c r="H278">
        <v>245.44018399999999</v>
      </c>
      <c r="I278" s="5">
        <v>4</v>
      </c>
      <c r="P278">
        <v>2</v>
      </c>
      <c r="Q278" t="str">
        <f t="shared" si="5"/>
        <v>34</v>
      </c>
    </row>
    <row r="279" spans="1:17" x14ac:dyDescent="0.25">
      <c r="A279">
        <v>278</v>
      </c>
      <c r="D279">
        <v>263.75621999999998</v>
      </c>
      <c r="E279" s="3">
        <v>2</v>
      </c>
      <c r="F279">
        <v>249.791327</v>
      </c>
      <c r="G279" s="2">
        <v>3</v>
      </c>
      <c r="H279">
        <v>245.456298</v>
      </c>
      <c r="I279" s="5">
        <v>4</v>
      </c>
      <c r="P279">
        <v>3</v>
      </c>
      <c r="Q279" t="str">
        <f t="shared" si="5"/>
        <v>234</v>
      </c>
    </row>
    <row r="280" spans="1:17" x14ac:dyDescent="0.25">
      <c r="A280">
        <v>279</v>
      </c>
      <c r="D280">
        <v>263.691374</v>
      </c>
      <c r="E280" s="3">
        <v>2</v>
      </c>
      <c r="F280">
        <v>249.70491999999999</v>
      </c>
      <c r="G280" s="2">
        <v>3</v>
      </c>
      <c r="H280">
        <v>245.456298</v>
      </c>
      <c r="I280" s="5">
        <v>4</v>
      </c>
      <c r="P280">
        <v>3</v>
      </c>
      <c r="Q280" t="str">
        <f t="shared" si="5"/>
        <v>234</v>
      </c>
    </row>
    <row r="281" spans="1:17" x14ac:dyDescent="0.25">
      <c r="A281">
        <v>280</v>
      </c>
      <c r="D281">
        <v>263.75051400000001</v>
      </c>
      <c r="E281" s="3">
        <v>2</v>
      </c>
      <c r="F281">
        <v>249.70491999999999</v>
      </c>
      <c r="G281" s="2">
        <v>3</v>
      </c>
      <c r="P281">
        <v>2</v>
      </c>
      <c r="Q281" t="str">
        <f t="shared" si="5"/>
        <v>23</v>
      </c>
    </row>
    <row r="282" spans="1:17" x14ac:dyDescent="0.25">
      <c r="A282">
        <v>281</v>
      </c>
      <c r="D282">
        <v>263.72122400000001</v>
      </c>
      <c r="E282" s="3">
        <v>2</v>
      </c>
      <c r="F282">
        <v>249.70491999999999</v>
      </c>
      <c r="G282" s="2">
        <v>3</v>
      </c>
      <c r="P282">
        <v>2</v>
      </c>
      <c r="Q282" t="str">
        <f t="shared" si="5"/>
        <v>23</v>
      </c>
    </row>
    <row r="283" spans="1:17" x14ac:dyDescent="0.25">
      <c r="A283">
        <v>282</v>
      </c>
      <c r="D283">
        <v>263.70849499999997</v>
      </c>
      <c r="E283" s="3">
        <v>2</v>
      </c>
      <c r="F283">
        <v>249.70491999999999</v>
      </c>
      <c r="G283" s="2">
        <v>3</v>
      </c>
      <c r="P283">
        <v>2</v>
      </c>
      <c r="Q283" t="str">
        <f t="shared" si="5"/>
        <v>23</v>
      </c>
    </row>
    <row r="284" spans="1:17" x14ac:dyDescent="0.25">
      <c r="A284">
        <v>283</v>
      </c>
      <c r="D284">
        <v>263.69476199999997</v>
      </c>
      <c r="E284" s="3">
        <v>2</v>
      </c>
      <c r="F284">
        <v>249.70491999999999</v>
      </c>
      <c r="G284" s="2">
        <v>3</v>
      </c>
      <c r="P284">
        <v>2</v>
      </c>
      <c r="Q284" t="str">
        <f t="shared" si="5"/>
        <v>23</v>
      </c>
    </row>
    <row r="285" spans="1:17" x14ac:dyDescent="0.25">
      <c r="A285">
        <v>284</v>
      </c>
      <c r="D285">
        <v>263.68809399999998</v>
      </c>
      <c r="E285" s="3">
        <v>2</v>
      </c>
      <c r="F285">
        <v>249.70491999999999</v>
      </c>
      <c r="G285" s="2">
        <v>3</v>
      </c>
      <c r="P285">
        <v>2</v>
      </c>
      <c r="Q285" t="str">
        <f t="shared" si="5"/>
        <v>23</v>
      </c>
    </row>
    <row r="286" spans="1:17" x14ac:dyDescent="0.25">
      <c r="A286">
        <v>285</v>
      </c>
      <c r="D286">
        <v>263.69627300000002</v>
      </c>
      <c r="E286" s="3">
        <v>2</v>
      </c>
      <c r="F286">
        <v>249.70491999999999</v>
      </c>
      <c r="G286" s="2">
        <v>3</v>
      </c>
      <c r="P286">
        <v>2</v>
      </c>
      <c r="Q286" t="str">
        <f t="shared" si="5"/>
        <v>23</v>
      </c>
    </row>
    <row r="287" spans="1:17" x14ac:dyDescent="0.25">
      <c r="A287">
        <v>286</v>
      </c>
      <c r="D287">
        <v>263.68567100000001</v>
      </c>
      <c r="E287" s="3">
        <v>2</v>
      </c>
      <c r="F287">
        <v>249.70491999999999</v>
      </c>
      <c r="G287" s="2">
        <v>3</v>
      </c>
      <c r="P287">
        <v>2</v>
      </c>
      <c r="Q287" t="str">
        <f t="shared" si="5"/>
        <v>23</v>
      </c>
    </row>
    <row r="288" spans="1:17" x14ac:dyDescent="0.25">
      <c r="A288">
        <v>287</v>
      </c>
      <c r="D288">
        <v>263.72031299999998</v>
      </c>
      <c r="E288" s="3">
        <v>2</v>
      </c>
      <c r="P288">
        <v>1</v>
      </c>
      <c r="Q288" t="str">
        <f t="shared" si="5"/>
        <v>2</v>
      </c>
    </row>
    <row r="289" spans="1:17" x14ac:dyDescent="0.25">
      <c r="A289">
        <v>288</v>
      </c>
      <c r="B289">
        <v>270.47269699999998</v>
      </c>
      <c r="C289" s="4">
        <v>1</v>
      </c>
      <c r="D289">
        <v>263.72940299999999</v>
      </c>
      <c r="E289" s="3">
        <v>2</v>
      </c>
      <c r="P289">
        <v>2</v>
      </c>
      <c r="Q289" t="str">
        <f t="shared" si="5"/>
        <v>12</v>
      </c>
    </row>
    <row r="290" spans="1:17" x14ac:dyDescent="0.25">
      <c r="A290">
        <v>289</v>
      </c>
      <c r="B290">
        <v>270.51143100000002</v>
      </c>
      <c r="C290" s="4">
        <v>1</v>
      </c>
      <c r="D290">
        <v>263.74278900000002</v>
      </c>
      <c r="E290" s="3">
        <v>2</v>
      </c>
      <c r="P290">
        <v>2</v>
      </c>
      <c r="Q290" t="str">
        <f t="shared" si="5"/>
        <v>12</v>
      </c>
    </row>
    <row r="291" spans="1:17" x14ac:dyDescent="0.25">
      <c r="A291">
        <v>290</v>
      </c>
      <c r="B291">
        <v>270.568198</v>
      </c>
      <c r="C291" s="4">
        <v>1</v>
      </c>
      <c r="D291">
        <v>263.73430500000001</v>
      </c>
      <c r="E291" s="3">
        <v>2</v>
      </c>
      <c r="P291">
        <v>2</v>
      </c>
      <c r="Q291" t="str">
        <f t="shared" si="5"/>
        <v>12</v>
      </c>
    </row>
    <row r="292" spans="1:17" x14ac:dyDescent="0.25">
      <c r="A292">
        <v>291</v>
      </c>
      <c r="B292">
        <v>270.58956000000001</v>
      </c>
      <c r="C292" s="4">
        <v>1</v>
      </c>
      <c r="D292">
        <v>263.75621999999998</v>
      </c>
      <c r="E292" s="3">
        <v>2</v>
      </c>
      <c r="P292">
        <v>2</v>
      </c>
      <c r="Q292" t="str">
        <f t="shared" si="5"/>
        <v>12</v>
      </c>
    </row>
    <row r="293" spans="1:17" x14ac:dyDescent="0.25">
      <c r="A293">
        <v>292</v>
      </c>
      <c r="B293">
        <v>270.581729</v>
      </c>
      <c r="C293" s="4">
        <v>1</v>
      </c>
      <c r="P293">
        <v>1</v>
      </c>
      <c r="Q293" t="str">
        <f t="shared" si="5"/>
        <v>1</v>
      </c>
    </row>
    <row r="294" spans="1:17" x14ac:dyDescent="0.25">
      <c r="A294">
        <v>293</v>
      </c>
      <c r="B294">
        <v>270.47269699999998</v>
      </c>
      <c r="C294" s="4">
        <v>1</v>
      </c>
      <c r="J294">
        <v>235.809313</v>
      </c>
      <c r="K294" t="s">
        <v>22</v>
      </c>
      <c r="Q294" t="str">
        <f t="shared" si="5"/>
        <v>1</v>
      </c>
    </row>
    <row r="295" spans="1:17" x14ac:dyDescent="0.25">
      <c r="A295">
        <v>294</v>
      </c>
      <c r="Q295" t="str">
        <f t="shared" si="5"/>
        <v/>
      </c>
    </row>
    <row r="296" spans="1:17" x14ac:dyDescent="0.25">
      <c r="A296">
        <v>295</v>
      </c>
      <c r="J296">
        <v>39.469124000000008</v>
      </c>
      <c r="K296" t="s">
        <v>22</v>
      </c>
      <c r="Q296" t="str">
        <f t="shared" si="5"/>
        <v/>
      </c>
    </row>
    <row r="297" spans="1:17" x14ac:dyDescent="0.25">
      <c r="A297">
        <v>296</v>
      </c>
      <c r="D297">
        <v>32.667879000000013</v>
      </c>
      <c r="E297" s="3">
        <v>2</v>
      </c>
      <c r="P297">
        <v>1</v>
      </c>
      <c r="Q297" t="str">
        <f t="shared" si="5"/>
        <v>2</v>
      </c>
    </row>
    <row r="298" spans="1:17" x14ac:dyDescent="0.25">
      <c r="A298">
        <v>297</v>
      </c>
      <c r="D298">
        <v>32.70537800000001</v>
      </c>
      <c r="E298" s="3">
        <v>2</v>
      </c>
      <c r="P298">
        <v>1</v>
      </c>
      <c r="Q298" t="str">
        <f t="shared" si="5"/>
        <v>2</v>
      </c>
    </row>
    <row r="299" spans="1:17" x14ac:dyDescent="0.25">
      <c r="A299">
        <v>298</v>
      </c>
      <c r="D299">
        <v>32.674492000000008</v>
      </c>
      <c r="E299" s="3">
        <v>2</v>
      </c>
      <c r="P299">
        <v>1</v>
      </c>
      <c r="Q299" t="str">
        <f t="shared" si="5"/>
        <v>2</v>
      </c>
    </row>
    <row r="300" spans="1:17" x14ac:dyDescent="0.25">
      <c r="A300">
        <v>299</v>
      </c>
      <c r="D300">
        <v>32.667826000000005</v>
      </c>
      <c r="E300" s="3">
        <v>2</v>
      </c>
      <c r="P300">
        <v>1</v>
      </c>
      <c r="Q300" t="str">
        <f t="shared" si="5"/>
        <v>2</v>
      </c>
    </row>
    <row r="301" spans="1:17" x14ac:dyDescent="0.25">
      <c r="A301">
        <v>300</v>
      </c>
      <c r="D301">
        <v>32.676054000000008</v>
      </c>
      <c r="E301" s="3">
        <v>2</v>
      </c>
      <c r="P301">
        <v>1</v>
      </c>
      <c r="Q301" t="str">
        <f t="shared" si="5"/>
        <v>2</v>
      </c>
    </row>
    <row r="302" spans="1:17" x14ac:dyDescent="0.25">
      <c r="A302">
        <v>301</v>
      </c>
      <c r="D302">
        <v>32.665327000000005</v>
      </c>
      <c r="E302" s="3">
        <v>2</v>
      </c>
      <c r="F302">
        <v>25.58862700000001</v>
      </c>
      <c r="G302" s="2">
        <v>3</v>
      </c>
      <c r="P302">
        <v>2</v>
      </c>
      <c r="Q302" t="str">
        <f t="shared" si="5"/>
        <v>23</v>
      </c>
    </row>
    <row r="303" spans="1:17" x14ac:dyDescent="0.25">
      <c r="A303">
        <v>302</v>
      </c>
      <c r="D303">
        <v>32.651629000000007</v>
      </c>
      <c r="E303" s="3">
        <v>2</v>
      </c>
      <c r="F303">
        <v>25.532328000000007</v>
      </c>
      <c r="G303" s="2">
        <v>3</v>
      </c>
      <c r="P303">
        <v>2</v>
      </c>
      <c r="Q303" t="str">
        <f t="shared" si="5"/>
        <v>23</v>
      </c>
    </row>
    <row r="304" spans="1:17" x14ac:dyDescent="0.25">
      <c r="A304">
        <v>303</v>
      </c>
      <c r="D304">
        <v>32.67162900000001</v>
      </c>
      <c r="E304" s="3">
        <v>2</v>
      </c>
      <c r="F304">
        <v>25.55019200000001</v>
      </c>
      <c r="G304" s="2">
        <v>3</v>
      </c>
      <c r="P304">
        <v>2</v>
      </c>
      <c r="Q304" t="str">
        <f t="shared" si="5"/>
        <v>23</v>
      </c>
    </row>
    <row r="305" spans="1:17" x14ac:dyDescent="0.25">
      <c r="A305">
        <v>304</v>
      </c>
      <c r="D305">
        <v>32.674597000000006</v>
      </c>
      <c r="E305" s="3">
        <v>2</v>
      </c>
      <c r="F305">
        <v>25.64732200000001</v>
      </c>
      <c r="G305" s="2">
        <v>3</v>
      </c>
      <c r="P305">
        <v>2</v>
      </c>
      <c r="Q305" t="str">
        <f t="shared" si="5"/>
        <v>23</v>
      </c>
    </row>
    <row r="306" spans="1:17" x14ac:dyDescent="0.25">
      <c r="A306">
        <v>305</v>
      </c>
      <c r="D306">
        <v>32.697876000000008</v>
      </c>
      <c r="E306" s="3">
        <v>2</v>
      </c>
      <c r="F306">
        <v>25.654406000000009</v>
      </c>
      <c r="G306" s="2">
        <v>3</v>
      </c>
      <c r="P306">
        <v>2</v>
      </c>
      <c r="Q306" t="str">
        <f t="shared" si="5"/>
        <v>23</v>
      </c>
    </row>
    <row r="307" spans="1:17" x14ac:dyDescent="0.25">
      <c r="A307">
        <v>306</v>
      </c>
      <c r="D307">
        <v>32.827192000000011</v>
      </c>
      <c r="E307" s="3">
        <v>2</v>
      </c>
      <c r="F307">
        <v>25.57795200000001</v>
      </c>
      <c r="G307" s="2">
        <v>3</v>
      </c>
      <c r="P307">
        <v>2</v>
      </c>
      <c r="Q307" t="str">
        <f t="shared" si="5"/>
        <v>23</v>
      </c>
    </row>
    <row r="308" spans="1:17" x14ac:dyDescent="0.25">
      <c r="A308">
        <v>307</v>
      </c>
      <c r="D308">
        <v>32.667879000000013</v>
      </c>
      <c r="E308" s="3">
        <v>2</v>
      </c>
      <c r="F308">
        <v>25.498737000000006</v>
      </c>
      <c r="G308" s="2">
        <v>3</v>
      </c>
      <c r="P308">
        <v>2</v>
      </c>
      <c r="Q308" t="str">
        <f t="shared" si="5"/>
        <v>23</v>
      </c>
    </row>
    <row r="309" spans="1:17" x14ac:dyDescent="0.25">
      <c r="A309">
        <v>308</v>
      </c>
      <c r="D309">
        <v>32.667879000000013</v>
      </c>
      <c r="E309" s="3">
        <v>2</v>
      </c>
      <c r="F309">
        <v>25.498945000000006</v>
      </c>
      <c r="G309" s="2">
        <v>3</v>
      </c>
      <c r="P309">
        <v>2</v>
      </c>
      <c r="Q309" t="str">
        <f t="shared" si="5"/>
        <v>23</v>
      </c>
    </row>
    <row r="310" spans="1:17" x14ac:dyDescent="0.25">
      <c r="A310">
        <v>309</v>
      </c>
      <c r="F310">
        <v>25.58862700000001</v>
      </c>
      <c r="G310" s="2">
        <v>3</v>
      </c>
      <c r="P310">
        <v>1</v>
      </c>
      <c r="Q310" t="str">
        <f t="shared" si="5"/>
        <v>3</v>
      </c>
    </row>
    <row r="311" spans="1:17" x14ac:dyDescent="0.25">
      <c r="A311">
        <v>310</v>
      </c>
      <c r="F311">
        <v>25.58862700000001</v>
      </c>
      <c r="G311" s="2">
        <v>3</v>
      </c>
      <c r="P311">
        <v>1</v>
      </c>
      <c r="Q311" t="str">
        <f t="shared" si="5"/>
        <v>3</v>
      </c>
    </row>
    <row r="312" spans="1:17" x14ac:dyDescent="0.25">
      <c r="A312">
        <v>311</v>
      </c>
      <c r="B312">
        <v>45.192928000000009</v>
      </c>
      <c r="C312" s="4">
        <v>1</v>
      </c>
      <c r="P312">
        <v>1</v>
      </c>
      <c r="Q312" t="str">
        <f t="shared" si="5"/>
        <v>1</v>
      </c>
    </row>
    <row r="313" spans="1:17" x14ac:dyDescent="0.25">
      <c r="A313">
        <v>312</v>
      </c>
      <c r="B313">
        <v>45.218914000000005</v>
      </c>
      <c r="C313" s="4">
        <v>1</v>
      </c>
      <c r="P313">
        <v>1</v>
      </c>
      <c r="Q313" t="str">
        <f t="shared" si="5"/>
        <v>1</v>
      </c>
    </row>
    <row r="314" spans="1:17" x14ac:dyDescent="0.25">
      <c r="A314">
        <v>313</v>
      </c>
      <c r="B314">
        <v>45.209854000000007</v>
      </c>
      <c r="C314" s="4">
        <v>1</v>
      </c>
      <c r="P314">
        <v>1</v>
      </c>
      <c r="Q314" t="str">
        <f t="shared" si="5"/>
        <v>1</v>
      </c>
    </row>
    <row r="315" spans="1:17" x14ac:dyDescent="0.25">
      <c r="A315">
        <v>314</v>
      </c>
      <c r="B315">
        <v>45.179234000000008</v>
      </c>
      <c r="C315" s="4">
        <v>1</v>
      </c>
      <c r="P315">
        <v>1</v>
      </c>
      <c r="Q315" t="str">
        <f t="shared" si="5"/>
        <v>1</v>
      </c>
    </row>
    <row r="316" spans="1:17" x14ac:dyDescent="0.25">
      <c r="A316">
        <v>315</v>
      </c>
      <c r="B316">
        <v>45.247666000000009</v>
      </c>
      <c r="C316" s="4">
        <v>1</v>
      </c>
      <c r="H316">
        <v>36.308619000000007</v>
      </c>
      <c r="I316" s="5">
        <v>4</v>
      </c>
      <c r="P316">
        <v>2</v>
      </c>
      <c r="Q316" t="str">
        <f t="shared" si="5"/>
        <v>14</v>
      </c>
    </row>
    <row r="317" spans="1:17" x14ac:dyDescent="0.25">
      <c r="A317">
        <v>316</v>
      </c>
      <c r="B317">
        <v>45.206310000000009</v>
      </c>
      <c r="C317" s="4">
        <v>1</v>
      </c>
      <c r="H317">
        <v>36.340908000000013</v>
      </c>
      <c r="I317" s="5">
        <v>4</v>
      </c>
      <c r="P317">
        <v>2</v>
      </c>
      <c r="Q317" t="str">
        <f t="shared" si="5"/>
        <v>14</v>
      </c>
    </row>
    <row r="318" spans="1:17" x14ac:dyDescent="0.25">
      <c r="A318">
        <v>317</v>
      </c>
      <c r="B318">
        <v>45.214127000000005</v>
      </c>
      <c r="C318" s="4">
        <v>1</v>
      </c>
      <c r="H318">
        <v>36.342524000000012</v>
      </c>
      <c r="I318" s="5">
        <v>4</v>
      </c>
      <c r="P318">
        <v>2</v>
      </c>
      <c r="Q318" t="str">
        <f t="shared" si="5"/>
        <v>14</v>
      </c>
    </row>
    <row r="319" spans="1:17" x14ac:dyDescent="0.25">
      <c r="A319">
        <v>318</v>
      </c>
      <c r="B319">
        <v>45.234436000000009</v>
      </c>
      <c r="C319" s="4">
        <v>1</v>
      </c>
      <c r="H319">
        <v>36.33533700000001</v>
      </c>
      <c r="I319" s="5">
        <v>4</v>
      </c>
      <c r="P319">
        <v>2</v>
      </c>
      <c r="Q319" t="str">
        <f t="shared" si="5"/>
        <v>14</v>
      </c>
    </row>
    <row r="320" spans="1:17" x14ac:dyDescent="0.25">
      <c r="A320">
        <v>319</v>
      </c>
      <c r="B320">
        <v>45.223866000000008</v>
      </c>
      <c r="C320" s="4">
        <v>1</v>
      </c>
      <c r="H320">
        <v>36.277319000000006</v>
      </c>
      <c r="I320" s="5">
        <v>4</v>
      </c>
      <c r="P320">
        <v>2</v>
      </c>
      <c r="Q320" t="str">
        <f t="shared" si="5"/>
        <v>14</v>
      </c>
    </row>
    <row r="321" spans="1:17" x14ac:dyDescent="0.25">
      <c r="A321">
        <v>320</v>
      </c>
      <c r="B321">
        <v>45.199124000000005</v>
      </c>
      <c r="C321" s="4">
        <v>1</v>
      </c>
      <c r="H321">
        <v>36.245340000000013</v>
      </c>
      <c r="I321" s="5">
        <v>4</v>
      </c>
      <c r="P321">
        <v>2</v>
      </c>
      <c r="Q321" t="str">
        <f t="shared" si="5"/>
        <v>14</v>
      </c>
    </row>
    <row r="322" spans="1:17" x14ac:dyDescent="0.25">
      <c r="A322">
        <v>321</v>
      </c>
      <c r="B322">
        <v>45.23381100000001</v>
      </c>
      <c r="C322" s="4">
        <v>1</v>
      </c>
      <c r="H322">
        <v>36.232636000000007</v>
      </c>
      <c r="I322" s="5">
        <v>4</v>
      </c>
      <c r="P322">
        <v>2</v>
      </c>
      <c r="Q322" t="str">
        <f t="shared" ref="Q322:Q385" si="6">CONCATENATE(C322,E322,G322,I322)</f>
        <v>14</v>
      </c>
    </row>
    <row r="323" spans="1:17" x14ac:dyDescent="0.25">
      <c r="A323">
        <v>322</v>
      </c>
      <c r="B323">
        <v>45.192928000000009</v>
      </c>
      <c r="C323" s="4">
        <v>1</v>
      </c>
      <c r="H323">
        <v>36.263205000000013</v>
      </c>
      <c r="I323" s="5">
        <v>4</v>
      </c>
      <c r="P323">
        <v>2</v>
      </c>
      <c r="Q323" t="str">
        <f t="shared" si="6"/>
        <v>14</v>
      </c>
    </row>
    <row r="324" spans="1:17" x14ac:dyDescent="0.25">
      <c r="A324">
        <v>323</v>
      </c>
      <c r="H324">
        <v>36.308619000000007</v>
      </c>
      <c r="I324" s="5">
        <v>4</v>
      </c>
      <c r="P324">
        <v>1</v>
      </c>
      <c r="Q324" t="str">
        <f t="shared" si="6"/>
        <v>4</v>
      </c>
    </row>
    <row r="325" spans="1:17" x14ac:dyDescent="0.25">
      <c r="A325">
        <v>324</v>
      </c>
      <c r="H325">
        <v>36.308619000000007</v>
      </c>
      <c r="I325" s="5">
        <v>4</v>
      </c>
      <c r="P325">
        <v>1</v>
      </c>
      <c r="Q325" t="str">
        <f t="shared" si="6"/>
        <v>4</v>
      </c>
    </row>
    <row r="326" spans="1:17" x14ac:dyDescent="0.25">
      <c r="A326">
        <v>325</v>
      </c>
      <c r="F326">
        <v>47.321823000000009</v>
      </c>
      <c r="G326" s="2">
        <v>3</v>
      </c>
      <c r="P326">
        <v>1</v>
      </c>
      <c r="Q326" t="str">
        <f t="shared" si="6"/>
        <v>3</v>
      </c>
    </row>
    <row r="327" spans="1:17" x14ac:dyDescent="0.25">
      <c r="A327">
        <v>326</v>
      </c>
      <c r="D327">
        <v>57.821671000000009</v>
      </c>
      <c r="E327" s="3">
        <v>2</v>
      </c>
      <c r="F327">
        <v>47.346874000000007</v>
      </c>
      <c r="G327" s="2">
        <v>3</v>
      </c>
      <c r="P327">
        <v>2</v>
      </c>
      <c r="Q327" t="str">
        <f t="shared" si="6"/>
        <v>23</v>
      </c>
    </row>
    <row r="328" spans="1:17" x14ac:dyDescent="0.25">
      <c r="A328">
        <v>327</v>
      </c>
      <c r="D328">
        <v>57.894947000000009</v>
      </c>
      <c r="E328" s="3">
        <v>2</v>
      </c>
      <c r="F328">
        <v>47.356300000000012</v>
      </c>
      <c r="G328" s="2">
        <v>3</v>
      </c>
      <c r="P328">
        <v>2</v>
      </c>
      <c r="Q328" t="str">
        <f t="shared" si="6"/>
        <v>23</v>
      </c>
    </row>
    <row r="329" spans="1:17" x14ac:dyDescent="0.25">
      <c r="A329">
        <v>328</v>
      </c>
      <c r="D329">
        <v>57.86422000000001</v>
      </c>
      <c r="E329" s="3">
        <v>2</v>
      </c>
      <c r="F329">
        <v>47.34874700000001</v>
      </c>
      <c r="G329" s="2">
        <v>3</v>
      </c>
      <c r="P329">
        <v>2</v>
      </c>
      <c r="Q329" t="str">
        <f t="shared" si="6"/>
        <v>23</v>
      </c>
    </row>
    <row r="330" spans="1:17" x14ac:dyDescent="0.25">
      <c r="A330">
        <v>329</v>
      </c>
      <c r="D330">
        <v>57.874062000000009</v>
      </c>
      <c r="E330" s="3">
        <v>2</v>
      </c>
      <c r="F330">
        <v>47.319271000000008</v>
      </c>
      <c r="G330" s="2">
        <v>3</v>
      </c>
      <c r="P330">
        <v>2</v>
      </c>
      <c r="Q330" t="str">
        <f t="shared" si="6"/>
        <v>23</v>
      </c>
    </row>
    <row r="331" spans="1:17" x14ac:dyDescent="0.25">
      <c r="A331">
        <v>330</v>
      </c>
      <c r="D331">
        <v>57.928383000000011</v>
      </c>
      <c r="E331" s="3">
        <v>2</v>
      </c>
      <c r="F331">
        <v>47.362915000000008</v>
      </c>
      <c r="G331" s="2">
        <v>3</v>
      </c>
      <c r="P331">
        <v>2</v>
      </c>
      <c r="Q331" t="str">
        <f t="shared" si="6"/>
        <v>23</v>
      </c>
    </row>
    <row r="332" spans="1:17" x14ac:dyDescent="0.25">
      <c r="A332">
        <v>331</v>
      </c>
      <c r="D332">
        <v>57.908905000000011</v>
      </c>
      <c r="E332" s="3">
        <v>2</v>
      </c>
      <c r="F332">
        <v>47.400414000000005</v>
      </c>
      <c r="G332" s="2">
        <v>3</v>
      </c>
      <c r="P332">
        <v>2</v>
      </c>
      <c r="Q332" t="str">
        <f t="shared" si="6"/>
        <v>23</v>
      </c>
    </row>
    <row r="333" spans="1:17" x14ac:dyDescent="0.25">
      <c r="A333">
        <v>332</v>
      </c>
      <c r="D333">
        <v>57.887344000000006</v>
      </c>
      <c r="E333" s="3">
        <v>2</v>
      </c>
      <c r="F333">
        <v>47.456402000000011</v>
      </c>
      <c r="G333" s="2">
        <v>3</v>
      </c>
      <c r="P333">
        <v>2</v>
      </c>
      <c r="Q333" t="str">
        <f t="shared" si="6"/>
        <v>23</v>
      </c>
    </row>
    <row r="334" spans="1:17" x14ac:dyDescent="0.25">
      <c r="A334">
        <v>333</v>
      </c>
      <c r="D334">
        <v>57.886665000000008</v>
      </c>
      <c r="E334" s="3">
        <v>2</v>
      </c>
      <c r="F334">
        <v>47.476917000000007</v>
      </c>
      <c r="G334" s="2">
        <v>3</v>
      </c>
      <c r="P334">
        <v>2</v>
      </c>
      <c r="Q334" t="str">
        <f t="shared" si="6"/>
        <v>23</v>
      </c>
    </row>
    <row r="335" spans="1:17" x14ac:dyDescent="0.25">
      <c r="A335">
        <v>334</v>
      </c>
      <c r="D335">
        <v>57.908646000000012</v>
      </c>
      <c r="E335" s="3">
        <v>2</v>
      </c>
      <c r="F335">
        <v>47.321823000000009</v>
      </c>
      <c r="G335" s="2">
        <v>3</v>
      </c>
      <c r="P335">
        <v>2</v>
      </c>
      <c r="Q335" t="str">
        <f t="shared" si="6"/>
        <v>23</v>
      </c>
    </row>
    <row r="336" spans="1:17" x14ac:dyDescent="0.25">
      <c r="A336">
        <v>335</v>
      </c>
      <c r="D336">
        <v>57.821671000000009</v>
      </c>
      <c r="E336" s="3">
        <v>2</v>
      </c>
      <c r="P336">
        <v>1</v>
      </c>
      <c r="Q336" t="str">
        <f t="shared" si="6"/>
        <v>2</v>
      </c>
    </row>
    <row r="337" spans="1:17" x14ac:dyDescent="0.25">
      <c r="A337">
        <v>336</v>
      </c>
      <c r="D337">
        <v>57.821671000000009</v>
      </c>
      <c r="E337" s="3">
        <v>2</v>
      </c>
      <c r="P337">
        <v>1</v>
      </c>
      <c r="Q337" t="str">
        <f t="shared" si="6"/>
        <v>2</v>
      </c>
    </row>
    <row r="338" spans="1:17" x14ac:dyDescent="0.25">
      <c r="A338">
        <v>337</v>
      </c>
      <c r="P338">
        <v>0</v>
      </c>
      <c r="Q338" t="str">
        <f t="shared" si="6"/>
        <v/>
      </c>
    </row>
    <row r="339" spans="1:17" x14ac:dyDescent="0.25">
      <c r="A339">
        <v>338</v>
      </c>
      <c r="B339">
        <v>67.682282000000015</v>
      </c>
      <c r="C339" s="4">
        <v>1</v>
      </c>
      <c r="P339">
        <v>1</v>
      </c>
      <c r="Q339" t="str">
        <f t="shared" si="6"/>
        <v>1</v>
      </c>
    </row>
    <row r="340" spans="1:17" x14ac:dyDescent="0.25">
      <c r="A340">
        <v>339</v>
      </c>
      <c r="B340">
        <v>67.70988100000001</v>
      </c>
      <c r="C340" s="4">
        <v>1</v>
      </c>
      <c r="P340">
        <v>1</v>
      </c>
      <c r="Q340" t="str">
        <f t="shared" si="6"/>
        <v>1</v>
      </c>
    </row>
    <row r="341" spans="1:17" x14ac:dyDescent="0.25">
      <c r="A341">
        <v>340</v>
      </c>
      <c r="B341">
        <v>67.661137000000011</v>
      </c>
      <c r="C341" s="4">
        <v>1</v>
      </c>
      <c r="P341">
        <v>1</v>
      </c>
      <c r="Q341" t="str">
        <f t="shared" si="6"/>
        <v>1</v>
      </c>
    </row>
    <row r="342" spans="1:17" x14ac:dyDescent="0.25">
      <c r="A342">
        <v>341</v>
      </c>
      <c r="B342">
        <v>67.647075999999998</v>
      </c>
      <c r="C342" s="4">
        <v>1</v>
      </c>
      <c r="P342">
        <v>1</v>
      </c>
      <c r="Q342" t="str">
        <f t="shared" si="6"/>
        <v>1</v>
      </c>
    </row>
    <row r="343" spans="1:17" x14ac:dyDescent="0.25">
      <c r="A343">
        <v>342</v>
      </c>
      <c r="B343">
        <v>67.658169000000015</v>
      </c>
      <c r="C343" s="4">
        <v>1</v>
      </c>
      <c r="H343">
        <v>62.512924000000005</v>
      </c>
      <c r="I343" s="5">
        <v>4</v>
      </c>
      <c r="P343">
        <v>2</v>
      </c>
      <c r="Q343" t="str">
        <f t="shared" si="6"/>
        <v>14</v>
      </c>
    </row>
    <row r="344" spans="1:17" x14ac:dyDescent="0.25">
      <c r="A344">
        <v>343</v>
      </c>
      <c r="B344">
        <v>67.672806000000008</v>
      </c>
      <c r="C344" s="4">
        <v>1</v>
      </c>
      <c r="H344">
        <v>62.507458000000007</v>
      </c>
      <c r="I344" s="5">
        <v>4</v>
      </c>
      <c r="P344">
        <v>2</v>
      </c>
      <c r="Q344" t="str">
        <f t="shared" si="6"/>
        <v>14</v>
      </c>
    </row>
    <row r="345" spans="1:17" x14ac:dyDescent="0.25">
      <c r="A345">
        <v>344</v>
      </c>
      <c r="B345">
        <v>67.688583000000008</v>
      </c>
      <c r="C345" s="4">
        <v>1</v>
      </c>
      <c r="H345">
        <v>62.547974000000011</v>
      </c>
      <c r="I345" s="5">
        <v>4</v>
      </c>
      <c r="P345">
        <v>2</v>
      </c>
      <c r="Q345" t="str">
        <f t="shared" si="6"/>
        <v>14</v>
      </c>
    </row>
    <row r="346" spans="1:17" x14ac:dyDescent="0.25">
      <c r="A346">
        <v>345</v>
      </c>
      <c r="B346">
        <v>67.705505000000016</v>
      </c>
      <c r="C346" s="4">
        <v>1</v>
      </c>
      <c r="H346">
        <v>62.498291000000009</v>
      </c>
      <c r="I346" s="5">
        <v>4</v>
      </c>
      <c r="P346">
        <v>2</v>
      </c>
      <c r="Q346" t="str">
        <f t="shared" si="6"/>
        <v>14</v>
      </c>
    </row>
    <row r="347" spans="1:17" x14ac:dyDescent="0.25">
      <c r="A347">
        <v>346</v>
      </c>
      <c r="B347">
        <v>67.687752000000017</v>
      </c>
      <c r="C347" s="4">
        <v>1</v>
      </c>
      <c r="H347">
        <v>62.496624000000011</v>
      </c>
      <c r="I347" s="5">
        <v>4</v>
      </c>
      <c r="P347">
        <v>2</v>
      </c>
      <c r="Q347" t="str">
        <f t="shared" si="6"/>
        <v>14</v>
      </c>
    </row>
    <row r="348" spans="1:17" x14ac:dyDescent="0.25">
      <c r="A348">
        <v>347</v>
      </c>
      <c r="B348">
        <v>67.682282000000015</v>
      </c>
      <c r="C348" s="4">
        <v>1</v>
      </c>
      <c r="H348">
        <v>62.479591000000006</v>
      </c>
      <c r="I348" s="5">
        <v>4</v>
      </c>
      <c r="P348">
        <v>2</v>
      </c>
      <c r="Q348" t="str">
        <f t="shared" si="6"/>
        <v>14</v>
      </c>
    </row>
    <row r="349" spans="1:17" x14ac:dyDescent="0.25">
      <c r="A349">
        <v>348</v>
      </c>
      <c r="H349">
        <v>62.479126000000008</v>
      </c>
      <c r="I349" s="5">
        <v>4</v>
      </c>
      <c r="P349">
        <v>1</v>
      </c>
      <c r="Q349" t="str">
        <f t="shared" si="6"/>
        <v>4</v>
      </c>
    </row>
    <row r="350" spans="1:17" x14ac:dyDescent="0.25">
      <c r="A350">
        <v>349</v>
      </c>
      <c r="F350">
        <v>68.789978000000005</v>
      </c>
      <c r="G350" s="2">
        <v>3</v>
      </c>
      <c r="H350">
        <v>62.463661000000009</v>
      </c>
      <c r="I350" s="5">
        <v>4</v>
      </c>
      <c r="P350">
        <v>2</v>
      </c>
      <c r="Q350" t="str">
        <f t="shared" si="6"/>
        <v>34</v>
      </c>
    </row>
    <row r="351" spans="1:17" x14ac:dyDescent="0.25">
      <c r="A351">
        <v>350</v>
      </c>
      <c r="F351">
        <v>68.823363999999998</v>
      </c>
      <c r="G351" s="2">
        <v>3</v>
      </c>
      <c r="H351">
        <v>62.478607000000011</v>
      </c>
      <c r="I351" s="5">
        <v>4</v>
      </c>
      <c r="P351">
        <v>2</v>
      </c>
      <c r="Q351" t="str">
        <f t="shared" si="6"/>
        <v>34</v>
      </c>
    </row>
    <row r="352" spans="1:17" x14ac:dyDescent="0.25">
      <c r="A352">
        <v>351</v>
      </c>
      <c r="F352">
        <v>68.784615000000002</v>
      </c>
      <c r="G352" s="2">
        <v>3</v>
      </c>
      <c r="H352">
        <v>62.512924000000005</v>
      </c>
      <c r="I352" s="5">
        <v>4</v>
      </c>
      <c r="P352">
        <v>2</v>
      </c>
      <c r="Q352" t="str">
        <f t="shared" si="6"/>
        <v>34</v>
      </c>
    </row>
    <row r="353" spans="1:17" x14ac:dyDescent="0.25">
      <c r="A353">
        <v>352</v>
      </c>
      <c r="D353">
        <v>79.255194000000003</v>
      </c>
      <c r="E353" s="3">
        <v>2</v>
      </c>
      <c r="F353">
        <v>68.796908999999999</v>
      </c>
      <c r="G353" s="2">
        <v>3</v>
      </c>
      <c r="P353">
        <v>2</v>
      </c>
      <c r="Q353" t="str">
        <f t="shared" si="6"/>
        <v>23</v>
      </c>
    </row>
    <row r="354" spans="1:17" x14ac:dyDescent="0.25">
      <c r="A354">
        <v>353</v>
      </c>
      <c r="D354">
        <v>79.221433000000005</v>
      </c>
      <c r="E354" s="3">
        <v>2</v>
      </c>
      <c r="F354">
        <v>68.770298000000011</v>
      </c>
      <c r="G354" s="2">
        <v>3</v>
      </c>
      <c r="P354">
        <v>2</v>
      </c>
      <c r="Q354" t="str">
        <f t="shared" si="6"/>
        <v>23</v>
      </c>
    </row>
    <row r="355" spans="1:17" x14ac:dyDescent="0.25">
      <c r="A355">
        <v>354</v>
      </c>
      <c r="D355">
        <v>79.230607000000006</v>
      </c>
      <c r="E355" s="3">
        <v>2</v>
      </c>
      <c r="F355">
        <v>68.817845000000005</v>
      </c>
      <c r="G355" s="2">
        <v>3</v>
      </c>
      <c r="P355">
        <v>2</v>
      </c>
      <c r="Q355" t="str">
        <f t="shared" si="6"/>
        <v>23</v>
      </c>
    </row>
    <row r="356" spans="1:17" x14ac:dyDescent="0.25">
      <c r="A356">
        <v>355</v>
      </c>
      <c r="D356">
        <v>79.219010000000011</v>
      </c>
      <c r="E356" s="3">
        <v>2</v>
      </c>
      <c r="F356">
        <v>68.832740999999999</v>
      </c>
      <c r="G356" s="2">
        <v>3</v>
      </c>
      <c r="P356">
        <v>2</v>
      </c>
      <c r="Q356" t="str">
        <f t="shared" si="6"/>
        <v>23</v>
      </c>
    </row>
    <row r="357" spans="1:17" x14ac:dyDescent="0.25">
      <c r="A357">
        <v>356</v>
      </c>
      <c r="D357">
        <v>79.193857000000008</v>
      </c>
      <c r="E357" s="3">
        <v>2</v>
      </c>
      <c r="F357">
        <v>68.842690000000005</v>
      </c>
      <c r="G357" s="2">
        <v>3</v>
      </c>
      <c r="P357">
        <v>2</v>
      </c>
      <c r="Q357" t="str">
        <f t="shared" si="6"/>
        <v>23</v>
      </c>
    </row>
    <row r="358" spans="1:17" x14ac:dyDescent="0.25">
      <c r="A358">
        <v>357</v>
      </c>
      <c r="D358">
        <v>79.187878000000012</v>
      </c>
      <c r="E358" s="3">
        <v>2</v>
      </c>
      <c r="F358">
        <v>68.80940600000001</v>
      </c>
      <c r="G358" s="2">
        <v>3</v>
      </c>
      <c r="P358">
        <v>2</v>
      </c>
      <c r="Q358" t="str">
        <f t="shared" si="6"/>
        <v>23</v>
      </c>
    </row>
    <row r="359" spans="1:17" x14ac:dyDescent="0.25">
      <c r="A359">
        <v>358</v>
      </c>
      <c r="D359">
        <v>79.20596900000001</v>
      </c>
      <c r="E359" s="3">
        <v>2</v>
      </c>
      <c r="P359">
        <v>1</v>
      </c>
      <c r="Q359" t="str">
        <f t="shared" si="6"/>
        <v>2</v>
      </c>
    </row>
    <row r="360" spans="1:17" x14ac:dyDescent="0.25">
      <c r="A360">
        <v>359</v>
      </c>
      <c r="D360">
        <v>79.199938000000003</v>
      </c>
      <c r="E360" s="3">
        <v>2</v>
      </c>
      <c r="P360">
        <v>1</v>
      </c>
      <c r="Q360" t="str">
        <f t="shared" si="6"/>
        <v>2</v>
      </c>
    </row>
    <row r="361" spans="1:17" x14ac:dyDescent="0.25">
      <c r="A361">
        <v>360</v>
      </c>
      <c r="D361">
        <v>79.304984000000005</v>
      </c>
      <c r="E361" s="3">
        <v>2</v>
      </c>
      <c r="P361">
        <v>1</v>
      </c>
      <c r="Q361" t="str">
        <f t="shared" si="6"/>
        <v>2</v>
      </c>
    </row>
    <row r="362" spans="1:17" x14ac:dyDescent="0.25">
      <c r="A362">
        <v>361</v>
      </c>
      <c r="D362">
        <v>79.255194000000003</v>
      </c>
      <c r="E362" s="3">
        <v>2</v>
      </c>
      <c r="P362">
        <v>1</v>
      </c>
      <c r="Q362" t="str">
        <f t="shared" si="6"/>
        <v>2</v>
      </c>
    </row>
    <row r="363" spans="1:17" x14ac:dyDescent="0.25">
      <c r="A363">
        <v>362</v>
      </c>
      <c r="B363">
        <v>87.202143000000007</v>
      </c>
      <c r="C363" s="4">
        <v>1</v>
      </c>
      <c r="P363">
        <v>1</v>
      </c>
      <c r="Q363" t="str">
        <f t="shared" si="6"/>
        <v>1</v>
      </c>
    </row>
    <row r="364" spans="1:17" x14ac:dyDescent="0.25">
      <c r="A364">
        <v>363</v>
      </c>
      <c r="B364">
        <v>87.292860000000005</v>
      </c>
      <c r="C364" s="4">
        <v>1</v>
      </c>
      <c r="P364">
        <v>1</v>
      </c>
      <c r="Q364" t="str">
        <f t="shared" si="6"/>
        <v>1</v>
      </c>
    </row>
    <row r="365" spans="1:17" x14ac:dyDescent="0.25">
      <c r="A365">
        <v>364</v>
      </c>
      <c r="B365">
        <v>87.281519000000003</v>
      </c>
      <c r="C365" s="4">
        <v>1</v>
      </c>
      <c r="P365">
        <v>1</v>
      </c>
      <c r="Q365" t="str">
        <f t="shared" si="6"/>
        <v>1</v>
      </c>
    </row>
    <row r="366" spans="1:17" x14ac:dyDescent="0.25">
      <c r="A366">
        <v>365</v>
      </c>
      <c r="B366">
        <v>87.269614000000004</v>
      </c>
      <c r="C366" s="4">
        <v>1</v>
      </c>
      <c r="P366">
        <v>1</v>
      </c>
      <c r="Q366" t="str">
        <f t="shared" si="6"/>
        <v>1</v>
      </c>
    </row>
    <row r="367" spans="1:17" x14ac:dyDescent="0.25">
      <c r="A367">
        <v>366</v>
      </c>
      <c r="B367">
        <v>87.203327999999999</v>
      </c>
      <c r="C367" s="4">
        <v>1</v>
      </c>
      <c r="P367">
        <v>1</v>
      </c>
      <c r="Q367" t="str">
        <f t="shared" si="6"/>
        <v>1</v>
      </c>
    </row>
    <row r="368" spans="1:17" x14ac:dyDescent="0.25">
      <c r="A368">
        <v>367</v>
      </c>
      <c r="B368">
        <v>87.26662300000001</v>
      </c>
      <c r="C368" s="4">
        <v>1</v>
      </c>
      <c r="H368">
        <v>84.784745000000015</v>
      </c>
      <c r="I368" s="5">
        <v>4</v>
      </c>
      <c r="P368">
        <v>2</v>
      </c>
      <c r="Q368" t="str">
        <f t="shared" si="6"/>
        <v>14</v>
      </c>
    </row>
    <row r="369" spans="1:17" x14ac:dyDescent="0.25">
      <c r="A369">
        <v>368</v>
      </c>
      <c r="B369">
        <v>87.25811800000001</v>
      </c>
      <c r="C369" s="4">
        <v>1</v>
      </c>
      <c r="H369">
        <v>84.784075000000001</v>
      </c>
      <c r="I369" s="5">
        <v>4</v>
      </c>
      <c r="P369">
        <v>2</v>
      </c>
      <c r="Q369" t="str">
        <f t="shared" si="6"/>
        <v>14</v>
      </c>
    </row>
    <row r="370" spans="1:17" x14ac:dyDescent="0.25">
      <c r="A370">
        <v>369</v>
      </c>
      <c r="B370">
        <v>87.202143000000007</v>
      </c>
      <c r="C370" s="4">
        <v>1</v>
      </c>
      <c r="H370">
        <v>84.765520000000009</v>
      </c>
      <c r="I370" s="5">
        <v>4</v>
      </c>
      <c r="P370">
        <v>2</v>
      </c>
      <c r="Q370" t="str">
        <f t="shared" si="6"/>
        <v>14</v>
      </c>
    </row>
    <row r="371" spans="1:17" x14ac:dyDescent="0.25">
      <c r="A371">
        <v>370</v>
      </c>
      <c r="B371">
        <v>87.202143000000007</v>
      </c>
      <c r="C371" s="4">
        <v>1</v>
      </c>
      <c r="F371">
        <v>88.338269000000011</v>
      </c>
      <c r="G371" s="2">
        <v>3</v>
      </c>
      <c r="H371">
        <v>84.817888000000011</v>
      </c>
      <c r="I371" s="5">
        <v>4</v>
      </c>
      <c r="P371">
        <v>3</v>
      </c>
      <c r="Q371" t="str">
        <f t="shared" si="6"/>
        <v>134</v>
      </c>
    </row>
    <row r="372" spans="1:17" x14ac:dyDescent="0.25">
      <c r="A372">
        <v>371</v>
      </c>
      <c r="F372">
        <v>88.323733000000004</v>
      </c>
      <c r="G372" s="2">
        <v>3</v>
      </c>
      <c r="H372">
        <v>84.836340000000007</v>
      </c>
      <c r="I372" s="5">
        <v>4</v>
      </c>
      <c r="P372">
        <v>2</v>
      </c>
      <c r="Q372" t="str">
        <f t="shared" si="6"/>
        <v>34</v>
      </c>
    </row>
    <row r="373" spans="1:17" x14ac:dyDescent="0.25">
      <c r="A373">
        <v>372</v>
      </c>
      <c r="F373">
        <v>88.337288000000001</v>
      </c>
      <c r="G373" s="2">
        <v>3</v>
      </c>
      <c r="H373">
        <v>84.818300000000008</v>
      </c>
      <c r="I373" s="5">
        <v>4</v>
      </c>
      <c r="P373">
        <v>2</v>
      </c>
      <c r="Q373" t="str">
        <f t="shared" si="6"/>
        <v>34</v>
      </c>
    </row>
    <row r="374" spans="1:17" x14ac:dyDescent="0.25">
      <c r="A374">
        <v>373</v>
      </c>
      <c r="F374">
        <v>88.322289000000012</v>
      </c>
      <c r="G374" s="2">
        <v>3</v>
      </c>
      <c r="H374">
        <v>84.823042000000015</v>
      </c>
      <c r="I374" s="5">
        <v>4</v>
      </c>
      <c r="P374">
        <v>2</v>
      </c>
      <c r="Q374" t="str">
        <f t="shared" si="6"/>
        <v>34</v>
      </c>
    </row>
    <row r="375" spans="1:17" x14ac:dyDescent="0.25">
      <c r="A375">
        <v>374</v>
      </c>
      <c r="F375">
        <v>88.345381000000003</v>
      </c>
      <c r="G375" s="2">
        <v>3</v>
      </c>
      <c r="H375">
        <v>84.811754000000008</v>
      </c>
      <c r="I375" s="5">
        <v>4</v>
      </c>
      <c r="P375">
        <v>2</v>
      </c>
      <c r="Q375" t="str">
        <f t="shared" si="6"/>
        <v>34</v>
      </c>
    </row>
    <row r="376" spans="1:17" x14ac:dyDescent="0.25">
      <c r="A376">
        <v>375</v>
      </c>
      <c r="F376">
        <v>88.351103000000009</v>
      </c>
      <c r="G376" s="2">
        <v>3</v>
      </c>
      <c r="H376">
        <v>84.839639000000005</v>
      </c>
      <c r="I376" s="5">
        <v>4</v>
      </c>
      <c r="P376">
        <v>2</v>
      </c>
      <c r="Q376" t="str">
        <f t="shared" si="6"/>
        <v>34</v>
      </c>
    </row>
    <row r="377" spans="1:17" x14ac:dyDescent="0.25">
      <c r="A377">
        <v>376</v>
      </c>
      <c r="F377">
        <v>88.350432000000012</v>
      </c>
      <c r="G377" s="2">
        <v>3</v>
      </c>
      <c r="H377">
        <v>84.784745000000015</v>
      </c>
      <c r="I377" s="5">
        <v>4</v>
      </c>
      <c r="P377">
        <v>2</v>
      </c>
      <c r="Q377" t="str">
        <f t="shared" si="6"/>
        <v>34</v>
      </c>
    </row>
    <row r="378" spans="1:17" x14ac:dyDescent="0.25">
      <c r="A378">
        <v>377</v>
      </c>
      <c r="D378">
        <v>103.89847200000001</v>
      </c>
      <c r="E378" s="3">
        <v>2</v>
      </c>
      <c r="F378">
        <v>88.307755000000014</v>
      </c>
      <c r="G378" s="2">
        <v>3</v>
      </c>
      <c r="P378">
        <v>2</v>
      </c>
      <c r="Q378" t="str">
        <f t="shared" si="6"/>
        <v>23</v>
      </c>
    </row>
    <row r="379" spans="1:17" x14ac:dyDescent="0.25">
      <c r="A379">
        <v>378</v>
      </c>
      <c r="D379">
        <v>103.90543000000001</v>
      </c>
      <c r="E379" s="3">
        <v>2</v>
      </c>
      <c r="F379">
        <v>88.288115000000005</v>
      </c>
      <c r="G379" s="2">
        <v>3</v>
      </c>
      <c r="P379">
        <v>2</v>
      </c>
      <c r="Q379" t="str">
        <f t="shared" si="6"/>
        <v>23</v>
      </c>
    </row>
    <row r="380" spans="1:17" x14ac:dyDescent="0.25">
      <c r="A380">
        <v>379</v>
      </c>
      <c r="D380">
        <v>103.888321</v>
      </c>
      <c r="E380" s="3">
        <v>2</v>
      </c>
      <c r="F380">
        <v>88.338269000000011</v>
      </c>
      <c r="G380" s="2">
        <v>3</v>
      </c>
      <c r="P380">
        <v>2</v>
      </c>
      <c r="Q380" t="str">
        <f t="shared" si="6"/>
        <v>23</v>
      </c>
    </row>
    <row r="381" spans="1:17" x14ac:dyDescent="0.25">
      <c r="A381">
        <v>380</v>
      </c>
      <c r="D381">
        <v>103.85275300000001</v>
      </c>
      <c r="E381" s="3">
        <v>2</v>
      </c>
      <c r="P381">
        <v>1</v>
      </c>
      <c r="Q381" t="str">
        <f t="shared" si="6"/>
        <v>2</v>
      </c>
    </row>
    <row r="382" spans="1:17" x14ac:dyDescent="0.25">
      <c r="A382">
        <v>381</v>
      </c>
      <c r="D382">
        <v>103.85702900000001</v>
      </c>
      <c r="E382" s="3">
        <v>2</v>
      </c>
      <c r="P382">
        <v>1</v>
      </c>
      <c r="Q382" t="str">
        <f t="shared" si="6"/>
        <v>2</v>
      </c>
    </row>
    <row r="383" spans="1:17" x14ac:dyDescent="0.25">
      <c r="A383">
        <v>382</v>
      </c>
      <c r="D383">
        <v>103.86698200000001</v>
      </c>
      <c r="E383" s="3">
        <v>2</v>
      </c>
      <c r="P383">
        <v>1</v>
      </c>
      <c r="Q383" t="str">
        <f t="shared" si="6"/>
        <v>2</v>
      </c>
    </row>
    <row r="384" spans="1:17" x14ac:dyDescent="0.25">
      <c r="A384">
        <v>383</v>
      </c>
      <c r="D384">
        <v>103.881516</v>
      </c>
      <c r="E384" s="3">
        <v>2</v>
      </c>
      <c r="P384">
        <v>1</v>
      </c>
      <c r="Q384" t="str">
        <f t="shared" si="6"/>
        <v>2</v>
      </c>
    </row>
    <row r="385" spans="1:17" x14ac:dyDescent="0.25">
      <c r="A385">
        <v>384</v>
      </c>
      <c r="B385">
        <v>110.925881</v>
      </c>
      <c r="C385" s="4">
        <v>1</v>
      </c>
      <c r="D385">
        <v>103.911309</v>
      </c>
      <c r="E385" s="3">
        <v>2</v>
      </c>
      <c r="P385">
        <v>2</v>
      </c>
      <c r="Q385" t="str">
        <f t="shared" si="6"/>
        <v>12</v>
      </c>
    </row>
    <row r="386" spans="1:17" x14ac:dyDescent="0.25">
      <c r="A386">
        <v>385</v>
      </c>
      <c r="B386">
        <v>110.932427</v>
      </c>
      <c r="C386" s="4">
        <v>1</v>
      </c>
      <c r="D386">
        <v>104.04382700000001</v>
      </c>
      <c r="E386" s="3">
        <v>2</v>
      </c>
      <c r="P386">
        <v>2</v>
      </c>
      <c r="Q386" t="str">
        <f t="shared" ref="Q386:Q449" si="7">CONCATENATE(C386,E386,G386,I386)</f>
        <v>12</v>
      </c>
    </row>
    <row r="387" spans="1:17" x14ac:dyDescent="0.25">
      <c r="A387">
        <v>386</v>
      </c>
      <c r="B387">
        <v>110.94247900000001</v>
      </c>
      <c r="C387" s="4">
        <v>1</v>
      </c>
      <c r="D387">
        <v>103.89847200000001</v>
      </c>
      <c r="E387" s="3">
        <v>2</v>
      </c>
      <c r="P387">
        <v>2</v>
      </c>
      <c r="Q387" t="str">
        <f t="shared" si="7"/>
        <v>12</v>
      </c>
    </row>
    <row r="388" spans="1:17" x14ac:dyDescent="0.25">
      <c r="A388">
        <v>387</v>
      </c>
      <c r="B388">
        <v>110.91907900000001</v>
      </c>
      <c r="C388" s="4">
        <v>1</v>
      </c>
      <c r="P388">
        <v>1</v>
      </c>
      <c r="Q388" t="str">
        <f t="shared" si="7"/>
        <v>1</v>
      </c>
    </row>
    <row r="389" spans="1:17" x14ac:dyDescent="0.25">
      <c r="A389">
        <v>388</v>
      </c>
      <c r="B389">
        <v>110.932896</v>
      </c>
      <c r="C389" s="4">
        <v>1</v>
      </c>
      <c r="P389">
        <v>1</v>
      </c>
      <c r="Q389" t="str">
        <f t="shared" si="7"/>
        <v>1</v>
      </c>
    </row>
    <row r="390" spans="1:17" x14ac:dyDescent="0.25">
      <c r="A390">
        <v>389</v>
      </c>
      <c r="B390">
        <v>110.91031700000001</v>
      </c>
      <c r="C390" s="4">
        <v>1</v>
      </c>
      <c r="P390">
        <v>1</v>
      </c>
      <c r="Q390" t="str">
        <f t="shared" si="7"/>
        <v>1</v>
      </c>
    </row>
    <row r="391" spans="1:17" x14ac:dyDescent="0.25">
      <c r="A391">
        <v>390</v>
      </c>
      <c r="B391">
        <v>110.90206900000001</v>
      </c>
      <c r="C391" s="4">
        <v>1</v>
      </c>
      <c r="P391">
        <v>1</v>
      </c>
      <c r="Q391" t="str">
        <f t="shared" si="7"/>
        <v>1</v>
      </c>
    </row>
    <row r="392" spans="1:17" x14ac:dyDescent="0.25">
      <c r="A392">
        <v>391</v>
      </c>
      <c r="B392">
        <v>110.969284</v>
      </c>
      <c r="C392" s="4">
        <v>1</v>
      </c>
      <c r="P392">
        <v>1</v>
      </c>
      <c r="Q392" t="str">
        <f t="shared" si="7"/>
        <v>1</v>
      </c>
    </row>
    <row r="393" spans="1:17" x14ac:dyDescent="0.25">
      <c r="A393">
        <v>392</v>
      </c>
      <c r="B393">
        <v>110.92036899999999</v>
      </c>
      <c r="C393" s="4">
        <v>1</v>
      </c>
      <c r="P393">
        <v>1</v>
      </c>
      <c r="Q393" t="str">
        <f t="shared" si="7"/>
        <v>1</v>
      </c>
    </row>
    <row r="394" spans="1:17" x14ac:dyDescent="0.25">
      <c r="A394">
        <v>393</v>
      </c>
      <c r="B394">
        <v>110.925881</v>
      </c>
      <c r="C394" s="4">
        <v>1</v>
      </c>
      <c r="H394">
        <v>112.02459</v>
      </c>
      <c r="I394" s="5">
        <v>4</v>
      </c>
      <c r="P394">
        <v>2</v>
      </c>
      <c r="Q394" t="str">
        <f t="shared" si="7"/>
        <v>14</v>
      </c>
    </row>
    <row r="395" spans="1:17" x14ac:dyDescent="0.25">
      <c r="A395">
        <v>394</v>
      </c>
      <c r="F395">
        <v>112.323284</v>
      </c>
      <c r="G395" s="2">
        <v>3</v>
      </c>
      <c r="H395">
        <v>112.02459</v>
      </c>
      <c r="I395" s="5">
        <v>4</v>
      </c>
      <c r="P395">
        <v>2</v>
      </c>
      <c r="Q395" t="str">
        <f t="shared" si="7"/>
        <v>34</v>
      </c>
    </row>
    <row r="396" spans="1:17" x14ac:dyDescent="0.25">
      <c r="A396">
        <v>395</v>
      </c>
      <c r="F396">
        <v>112.321686</v>
      </c>
      <c r="G396" s="2">
        <v>3</v>
      </c>
      <c r="H396">
        <v>112.148499</v>
      </c>
      <c r="I396" s="5">
        <v>4</v>
      </c>
      <c r="P396">
        <v>2</v>
      </c>
      <c r="Q396" t="str">
        <f t="shared" si="7"/>
        <v>34</v>
      </c>
    </row>
    <row r="397" spans="1:17" x14ac:dyDescent="0.25">
      <c r="A397">
        <v>396</v>
      </c>
      <c r="F397">
        <v>112.33199300000001</v>
      </c>
      <c r="G397" s="2">
        <v>3</v>
      </c>
      <c r="H397">
        <v>112.10540800000001</v>
      </c>
      <c r="I397" s="5">
        <v>4</v>
      </c>
      <c r="P397">
        <v>2</v>
      </c>
      <c r="Q397" t="str">
        <f t="shared" si="7"/>
        <v>34</v>
      </c>
    </row>
    <row r="398" spans="1:17" x14ac:dyDescent="0.25">
      <c r="A398">
        <v>397</v>
      </c>
      <c r="F398">
        <v>112.347351</v>
      </c>
      <c r="G398" s="2">
        <v>3</v>
      </c>
      <c r="H398">
        <v>112.100666</v>
      </c>
      <c r="I398" s="5">
        <v>4</v>
      </c>
      <c r="P398">
        <v>2</v>
      </c>
      <c r="Q398" t="str">
        <f t="shared" si="7"/>
        <v>34</v>
      </c>
    </row>
    <row r="399" spans="1:17" x14ac:dyDescent="0.25">
      <c r="A399">
        <v>398</v>
      </c>
      <c r="F399">
        <v>112.31694400000001</v>
      </c>
      <c r="G399" s="2">
        <v>3</v>
      </c>
      <c r="H399">
        <v>112.146851</v>
      </c>
      <c r="I399" s="5">
        <v>4</v>
      </c>
      <c r="P399">
        <v>2</v>
      </c>
      <c r="Q399" t="str">
        <f t="shared" si="7"/>
        <v>34</v>
      </c>
    </row>
    <row r="400" spans="1:17" x14ac:dyDescent="0.25">
      <c r="A400">
        <v>399</v>
      </c>
      <c r="F400">
        <v>112.314572</v>
      </c>
      <c r="G400" s="2">
        <v>3</v>
      </c>
      <c r="H400">
        <v>112.17344700000001</v>
      </c>
      <c r="I400" s="5">
        <v>4</v>
      </c>
      <c r="P400">
        <v>2</v>
      </c>
      <c r="Q400" t="str">
        <f t="shared" si="7"/>
        <v>34</v>
      </c>
    </row>
    <row r="401" spans="1:17" x14ac:dyDescent="0.25">
      <c r="A401">
        <v>400</v>
      </c>
      <c r="F401">
        <v>112.331478</v>
      </c>
      <c r="G401" s="2">
        <v>3</v>
      </c>
      <c r="H401">
        <v>112.17252000000001</v>
      </c>
      <c r="I401" s="5">
        <v>4</v>
      </c>
      <c r="P401">
        <v>2</v>
      </c>
      <c r="Q401" t="str">
        <f t="shared" si="7"/>
        <v>34</v>
      </c>
    </row>
    <row r="402" spans="1:17" x14ac:dyDescent="0.25">
      <c r="A402">
        <v>401</v>
      </c>
      <c r="D402">
        <v>127.277027</v>
      </c>
      <c r="E402" s="3">
        <v>2</v>
      </c>
      <c r="F402">
        <v>112.356427</v>
      </c>
      <c r="G402" s="2">
        <v>3</v>
      </c>
      <c r="H402">
        <v>112.21365</v>
      </c>
      <c r="I402" s="5">
        <v>4</v>
      </c>
      <c r="P402">
        <v>3</v>
      </c>
      <c r="Q402" t="str">
        <f t="shared" si="7"/>
        <v>234</v>
      </c>
    </row>
    <row r="403" spans="1:17" x14ac:dyDescent="0.25">
      <c r="A403">
        <v>402</v>
      </c>
      <c r="D403">
        <v>127.30022099999999</v>
      </c>
      <c r="E403" s="3">
        <v>2</v>
      </c>
      <c r="F403">
        <v>112.36276700000001</v>
      </c>
      <c r="G403" s="2">
        <v>3</v>
      </c>
      <c r="H403">
        <v>112.02459</v>
      </c>
      <c r="I403" s="5">
        <v>4</v>
      </c>
      <c r="P403">
        <v>3</v>
      </c>
      <c r="Q403" t="str">
        <f t="shared" si="7"/>
        <v>234</v>
      </c>
    </row>
    <row r="404" spans="1:17" x14ac:dyDescent="0.25">
      <c r="A404">
        <v>403</v>
      </c>
      <c r="D404">
        <v>127.231617</v>
      </c>
      <c r="E404" s="3">
        <v>2</v>
      </c>
      <c r="F404">
        <v>112.353024</v>
      </c>
      <c r="G404" s="2">
        <v>3</v>
      </c>
      <c r="H404">
        <v>112.02459</v>
      </c>
      <c r="I404" s="5">
        <v>4</v>
      </c>
      <c r="P404">
        <v>3</v>
      </c>
      <c r="Q404" t="str">
        <f t="shared" si="7"/>
        <v>234</v>
      </c>
    </row>
    <row r="405" spans="1:17" x14ac:dyDescent="0.25">
      <c r="A405">
        <v>404</v>
      </c>
      <c r="D405">
        <v>127.219914</v>
      </c>
      <c r="E405" s="3">
        <v>2</v>
      </c>
      <c r="F405">
        <v>112.323284</v>
      </c>
      <c r="G405" s="2">
        <v>3</v>
      </c>
      <c r="P405">
        <v>2</v>
      </c>
      <c r="Q405" t="str">
        <f t="shared" si="7"/>
        <v>23</v>
      </c>
    </row>
    <row r="406" spans="1:17" x14ac:dyDescent="0.25">
      <c r="A406">
        <v>405</v>
      </c>
      <c r="D406">
        <v>127.19934900000001</v>
      </c>
      <c r="E406" s="3">
        <v>2</v>
      </c>
      <c r="P406">
        <v>1</v>
      </c>
      <c r="Q406" t="str">
        <f t="shared" si="7"/>
        <v>2</v>
      </c>
    </row>
    <row r="407" spans="1:17" x14ac:dyDescent="0.25">
      <c r="A407">
        <v>406</v>
      </c>
      <c r="D407">
        <v>127.197338</v>
      </c>
      <c r="E407" s="3">
        <v>2</v>
      </c>
      <c r="P407">
        <v>1</v>
      </c>
      <c r="Q407" t="str">
        <f t="shared" si="7"/>
        <v>2</v>
      </c>
    </row>
    <row r="408" spans="1:17" x14ac:dyDescent="0.25">
      <c r="A408">
        <v>407</v>
      </c>
      <c r="D408">
        <v>127.20594800000001</v>
      </c>
      <c r="E408" s="3">
        <v>2</v>
      </c>
      <c r="P408">
        <v>1</v>
      </c>
      <c r="Q408" t="str">
        <f t="shared" si="7"/>
        <v>2</v>
      </c>
    </row>
    <row r="409" spans="1:17" x14ac:dyDescent="0.25">
      <c r="A409">
        <v>408</v>
      </c>
      <c r="D409">
        <v>127.31042500000001</v>
      </c>
      <c r="E409" s="3">
        <v>2</v>
      </c>
      <c r="P409">
        <v>1</v>
      </c>
      <c r="Q409" t="str">
        <f t="shared" si="7"/>
        <v>2</v>
      </c>
    </row>
    <row r="410" spans="1:17" x14ac:dyDescent="0.25">
      <c r="A410">
        <v>409</v>
      </c>
      <c r="D410">
        <v>127.40377100000001</v>
      </c>
      <c r="E410" s="3">
        <v>2</v>
      </c>
      <c r="P410">
        <v>1</v>
      </c>
      <c r="Q410" t="str">
        <f t="shared" si="7"/>
        <v>2</v>
      </c>
    </row>
    <row r="411" spans="1:17" x14ac:dyDescent="0.25">
      <c r="A411">
        <v>410</v>
      </c>
      <c r="B411">
        <v>134.19542300000001</v>
      </c>
      <c r="C411" s="4">
        <v>1</v>
      </c>
      <c r="D411">
        <v>127.277027</v>
      </c>
      <c r="E411" s="3">
        <v>2</v>
      </c>
      <c r="P411">
        <v>2</v>
      </c>
      <c r="Q411" t="str">
        <f t="shared" si="7"/>
        <v>12</v>
      </c>
    </row>
    <row r="412" spans="1:17" x14ac:dyDescent="0.25">
      <c r="A412">
        <v>411</v>
      </c>
      <c r="B412">
        <v>134.19542300000001</v>
      </c>
      <c r="C412" s="4">
        <v>1</v>
      </c>
      <c r="D412">
        <v>127.277027</v>
      </c>
      <c r="E412" s="3">
        <v>2</v>
      </c>
      <c r="P412">
        <v>2</v>
      </c>
      <c r="Q412" t="str">
        <f t="shared" si="7"/>
        <v>12</v>
      </c>
    </row>
    <row r="413" spans="1:17" x14ac:dyDescent="0.25">
      <c r="A413">
        <v>412</v>
      </c>
      <c r="B413">
        <v>134.18526900000001</v>
      </c>
      <c r="C413" s="4">
        <v>1</v>
      </c>
      <c r="P413">
        <v>1</v>
      </c>
      <c r="Q413" t="str">
        <f t="shared" si="7"/>
        <v>1</v>
      </c>
    </row>
    <row r="414" spans="1:17" x14ac:dyDescent="0.25">
      <c r="A414">
        <v>413</v>
      </c>
      <c r="B414">
        <v>134.20330799999999</v>
      </c>
      <c r="C414" s="4">
        <v>1</v>
      </c>
      <c r="P414">
        <v>1</v>
      </c>
      <c r="Q414" t="str">
        <f t="shared" si="7"/>
        <v>1</v>
      </c>
    </row>
    <row r="415" spans="1:17" x14ac:dyDescent="0.25">
      <c r="A415">
        <v>414</v>
      </c>
      <c r="B415">
        <v>134.17036899999999</v>
      </c>
      <c r="C415" s="4">
        <v>1</v>
      </c>
      <c r="P415">
        <v>1</v>
      </c>
      <c r="Q415" t="str">
        <f t="shared" si="7"/>
        <v>1</v>
      </c>
    </row>
    <row r="416" spans="1:17" x14ac:dyDescent="0.25">
      <c r="A416">
        <v>415</v>
      </c>
      <c r="B416">
        <v>134.20964800000002</v>
      </c>
      <c r="C416" s="4">
        <v>1</v>
      </c>
      <c r="P416">
        <v>1</v>
      </c>
      <c r="Q416" t="str">
        <f t="shared" si="7"/>
        <v>1</v>
      </c>
    </row>
    <row r="417" spans="1:17" x14ac:dyDescent="0.25">
      <c r="A417">
        <v>416</v>
      </c>
      <c r="B417">
        <v>134.215836</v>
      </c>
      <c r="C417" s="4">
        <v>1</v>
      </c>
      <c r="P417">
        <v>1</v>
      </c>
      <c r="Q417" t="str">
        <f t="shared" si="7"/>
        <v>1</v>
      </c>
    </row>
    <row r="418" spans="1:17" x14ac:dyDescent="0.25">
      <c r="A418">
        <v>417</v>
      </c>
      <c r="B418">
        <v>134.174755</v>
      </c>
      <c r="C418" s="4">
        <v>1</v>
      </c>
      <c r="P418">
        <v>1</v>
      </c>
      <c r="Q418" t="str">
        <f t="shared" si="7"/>
        <v>1</v>
      </c>
    </row>
    <row r="419" spans="1:17" x14ac:dyDescent="0.25">
      <c r="A419">
        <v>418</v>
      </c>
      <c r="B419">
        <v>134.260987</v>
      </c>
      <c r="C419" s="4">
        <v>1</v>
      </c>
      <c r="H419">
        <v>133.11202700000001</v>
      </c>
      <c r="I419" s="5">
        <v>4</v>
      </c>
      <c r="P419">
        <v>2</v>
      </c>
      <c r="Q419" t="str">
        <f t="shared" si="7"/>
        <v>14</v>
      </c>
    </row>
    <row r="420" spans="1:17" x14ac:dyDescent="0.25">
      <c r="A420">
        <v>419</v>
      </c>
      <c r="B420">
        <v>134.19542300000001</v>
      </c>
      <c r="C420" s="4">
        <v>1</v>
      </c>
      <c r="H420">
        <v>133.11202700000001</v>
      </c>
      <c r="I420" s="5">
        <v>4</v>
      </c>
      <c r="P420">
        <v>2</v>
      </c>
      <c r="Q420" t="str">
        <f t="shared" si="7"/>
        <v>14</v>
      </c>
    </row>
    <row r="421" spans="1:17" x14ac:dyDescent="0.25">
      <c r="A421">
        <v>420</v>
      </c>
      <c r="B421">
        <v>134.19542300000001</v>
      </c>
      <c r="C421" s="4">
        <v>1</v>
      </c>
      <c r="F421">
        <v>134.68544800000001</v>
      </c>
      <c r="G421" s="2">
        <v>3</v>
      </c>
      <c r="H421">
        <v>133.22949600000001</v>
      </c>
      <c r="I421" s="5">
        <v>4</v>
      </c>
      <c r="P421">
        <v>3</v>
      </c>
      <c r="Q421" t="str">
        <f t="shared" si="7"/>
        <v>134</v>
      </c>
    </row>
    <row r="422" spans="1:17" x14ac:dyDescent="0.25">
      <c r="A422">
        <v>421</v>
      </c>
      <c r="F422">
        <v>134.68544800000001</v>
      </c>
      <c r="G422" s="2">
        <v>3</v>
      </c>
      <c r="H422">
        <v>133.18310600000001</v>
      </c>
      <c r="I422" s="5">
        <v>4</v>
      </c>
      <c r="P422">
        <v>2</v>
      </c>
      <c r="Q422" t="str">
        <f t="shared" si="7"/>
        <v>34</v>
      </c>
    </row>
    <row r="423" spans="1:17" x14ac:dyDescent="0.25">
      <c r="A423">
        <v>422</v>
      </c>
      <c r="F423">
        <v>134.69085699999999</v>
      </c>
      <c r="G423" s="2">
        <v>3</v>
      </c>
      <c r="H423">
        <v>133.16032100000001</v>
      </c>
      <c r="I423" s="5">
        <v>4</v>
      </c>
      <c r="P423">
        <v>2</v>
      </c>
      <c r="Q423" t="str">
        <f t="shared" si="7"/>
        <v>34</v>
      </c>
    </row>
    <row r="424" spans="1:17" x14ac:dyDescent="0.25">
      <c r="A424">
        <v>423</v>
      </c>
      <c r="F424">
        <v>134.72276300000001</v>
      </c>
      <c r="G424" s="2">
        <v>3</v>
      </c>
      <c r="H424">
        <v>133.17130299999999</v>
      </c>
      <c r="I424" s="5">
        <v>4</v>
      </c>
      <c r="P424">
        <v>2</v>
      </c>
      <c r="Q424" t="str">
        <f t="shared" si="7"/>
        <v>34</v>
      </c>
    </row>
    <row r="425" spans="1:17" x14ac:dyDescent="0.25">
      <c r="A425">
        <v>424</v>
      </c>
      <c r="F425">
        <v>134.75178600000001</v>
      </c>
      <c r="G425" s="2">
        <v>3</v>
      </c>
      <c r="H425">
        <v>133.21392900000001</v>
      </c>
      <c r="I425" s="5">
        <v>4</v>
      </c>
      <c r="P425">
        <v>2</v>
      </c>
      <c r="Q425" t="str">
        <f t="shared" si="7"/>
        <v>34</v>
      </c>
    </row>
    <row r="426" spans="1:17" x14ac:dyDescent="0.25">
      <c r="A426">
        <v>425</v>
      </c>
      <c r="F426">
        <v>134.78270800000001</v>
      </c>
      <c r="G426" s="2">
        <v>3</v>
      </c>
      <c r="H426">
        <v>133.206456</v>
      </c>
      <c r="I426" s="5">
        <v>4</v>
      </c>
      <c r="P426">
        <v>2</v>
      </c>
      <c r="Q426" t="str">
        <f t="shared" si="7"/>
        <v>34</v>
      </c>
    </row>
    <row r="427" spans="1:17" x14ac:dyDescent="0.25">
      <c r="A427">
        <v>426</v>
      </c>
      <c r="D427">
        <v>156.57469399999999</v>
      </c>
      <c r="E427" s="3">
        <v>2</v>
      </c>
      <c r="F427">
        <v>134.761628</v>
      </c>
      <c r="G427" s="2">
        <v>3</v>
      </c>
      <c r="H427">
        <v>133.19387900000001</v>
      </c>
      <c r="I427" s="5">
        <v>4</v>
      </c>
      <c r="P427">
        <v>3</v>
      </c>
      <c r="Q427" t="str">
        <f t="shared" si="7"/>
        <v>234</v>
      </c>
    </row>
    <row r="428" spans="1:17" x14ac:dyDescent="0.25">
      <c r="A428">
        <v>427</v>
      </c>
      <c r="D428">
        <v>156.51770399999998</v>
      </c>
      <c r="E428" s="3">
        <v>2</v>
      </c>
      <c r="F428">
        <v>134.84776300000001</v>
      </c>
      <c r="G428" s="2">
        <v>3</v>
      </c>
      <c r="H428">
        <v>133.11202700000001</v>
      </c>
      <c r="I428" s="5">
        <v>4</v>
      </c>
      <c r="P428">
        <v>3</v>
      </c>
      <c r="Q428" t="str">
        <f t="shared" si="7"/>
        <v>234</v>
      </c>
    </row>
    <row r="429" spans="1:17" x14ac:dyDescent="0.25">
      <c r="A429">
        <v>428</v>
      </c>
      <c r="D429">
        <v>156.51632699999999</v>
      </c>
      <c r="E429" s="3">
        <v>2</v>
      </c>
      <c r="F429">
        <v>134.86925500000001</v>
      </c>
      <c r="G429" s="2">
        <v>3</v>
      </c>
      <c r="P429">
        <v>2</v>
      </c>
      <c r="Q429" t="str">
        <f t="shared" si="7"/>
        <v>23</v>
      </c>
    </row>
    <row r="430" spans="1:17" x14ac:dyDescent="0.25">
      <c r="A430">
        <v>429</v>
      </c>
      <c r="D430">
        <v>156.48142899999999</v>
      </c>
      <c r="E430" s="3">
        <v>2</v>
      </c>
      <c r="F430">
        <v>134.68544800000001</v>
      </c>
      <c r="G430" s="2">
        <v>3</v>
      </c>
      <c r="P430">
        <v>2</v>
      </c>
      <c r="Q430" t="str">
        <f t="shared" si="7"/>
        <v>23</v>
      </c>
    </row>
    <row r="431" spans="1:17" x14ac:dyDescent="0.25">
      <c r="A431">
        <v>430</v>
      </c>
      <c r="D431">
        <v>156.48096999999999</v>
      </c>
      <c r="E431" s="3">
        <v>2</v>
      </c>
      <c r="F431">
        <v>134.68544800000001</v>
      </c>
      <c r="G431" s="2">
        <v>3</v>
      </c>
      <c r="P431">
        <v>2</v>
      </c>
      <c r="Q431" t="str">
        <f t="shared" si="7"/>
        <v>23</v>
      </c>
    </row>
    <row r="432" spans="1:17" x14ac:dyDescent="0.25">
      <c r="A432">
        <v>431</v>
      </c>
      <c r="D432">
        <v>156.52597</v>
      </c>
      <c r="E432" s="3">
        <v>2</v>
      </c>
      <c r="F432">
        <v>134.68544800000001</v>
      </c>
      <c r="G432" s="2">
        <v>3</v>
      </c>
      <c r="P432">
        <v>2</v>
      </c>
      <c r="Q432" t="str">
        <f t="shared" si="7"/>
        <v>23</v>
      </c>
    </row>
    <row r="433" spans="1:17" x14ac:dyDescent="0.25">
      <c r="A433">
        <v>432</v>
      </c>
      <c r="D433">
        <v>156.524439</v>
      </c>
      <c r="E433" s="3">
        <v>2</v>
      </c>
      <c r="F433">
        <v>134.68544800000001</v>
      </c>
      <c r="G433" s="2">
        <v>3</v>
      </c>
      <c r="P433">
        <v>2</v>
      </c>
      <c r="Q433" t="str">
        <f t="shared" si="7"/>
        <v>23</v>
      </c>
    </row>
    <row r="434" spans="1:17" x14ac:dyDescent="0.25">
      <c r="A434">
        <v>433</v>
      </c>
      <c r="D434">
        <v>156.63168400000001</v>
      </c>
      <c r="E434" s="3">
        <v>2</v>
      </c>
      <c r="P434">
        <v>1</v>
      </c>
      <c r="Q434" t="str">
        <f t="shared" si="7"/>
        <v>2</v>
      </c>
    </row>
    <row r="435" spans="1:17" x14ac:dyDescent="0.25">
      <c r="A435">
        <v>434</v>
      </c>
      <c r="D435">
        <v>156.57469399999999</v>
      </c>
      <c r="E435" s="3">
        <v>2</v>
      </c>
      <c r="P435">
        <v>1</v>
      </c>
      <c r="Q435" t="str">
        <f t="shared" si="7"/>
        <v>2</v>
      </c>
    </row>
    <row r="436" spans="1:17" x14ac:dyDescent="0.25">
      <c r="A436">
        <v>435</v>
      </c>
      <c r="D436">
        <v>156.57469399999999</v>
      </c>
      <c r="E436" s="3">
        <v>2</v>
      </c>
      <c r="P436">
        <v>1</v>
      </c>
      <c r="Q436" t="str">
        <f t="shared" si="7"/>
        <v>2</v>
      </c>
    </row>
    <row r="437" spans="1:17" x14ac:dyDescent="0.25">
      <c r="A437">
        <v>436</v>
      </c>
      <c r="B437">
        <v>162.62377599999999</v>
      </c>
      <c r="C437" s="4">
        <v>1</v>
      </c>
      <c r="D437">
        <v>156.57469399999999</v>
      </c>
      <c r="E437" s="3">
        <v>2</v>
      </c>
      <c r="P437">
        <v>2</v>
      </c>
      <c r="Q437" t="str">
        <f t="shared" si="7"/>
        <v>12</v>
      </c>
    </row>
    <row r="438" spans="1:17" x14ac:dyDescent="0.25">
      <c r="A438">
        <v>437</v>
      </c>
      <c r="B438">
        <v>162.50846999999999</v>
      </c>
      <c r="C438" s="4">
        <v>1</v>
      </c>
      <c r="D438">
        <v>156.57469399999999</v>
      </c>
      <c r="E438" s="3">
        <v>2</v>
      </c>
      <c r="P438">
        <v>2</v>
      </c>
      <c r="Q438" t="str">
        <f t="shared" si="7"/>
        <v>12</v>
      </c>
    </row>
    <row r="439" spans="1:17" x14ac:dyDescent="0.25">
      <c r="A439">
        <v>438</v>
      </c>
      <c r="B439">
        <v>162.53091899999998</v>
      </c>
      <c r="C439" s="4">
        <v>1</v>
      </c>
      <c r="P439">
        <v>1</v>
      </c>
      <c r="Q439" t="str">
        <f t="shared" si="7"/>
        <v>1</v>
      </c>
    </row>
    <row r="440" spans="1:17" x14ac:dyDescent="0.25">
      <c r="A440">
        <v>439</v>
      </c>
      <c r="B440">
        <v>162.53658200000001</v>
      </c>
      <c r="C440" s="4">
        <v>1</v>
      </c>
      <c r="P440">
        <v>1</v>
      </c>
      <c r="Q440" t="str">
        <f t="shared" si="7"/>
        <v>1</v>
      </c>
    </row>
    <row r="441" spans="1:17" x14ac:dyDescent="0.25">
      <c r="A441">
        <v>440</v>
      </c>
      <c r="B441">
        <v>162.54168399999998</v>
      </c>
      <c r="C441" s="4">
        <v>1</v>
      </c>
      <c r="P441">
        <v>1</v>
      </c>
      <c r="Q441" t="str">
        <f t="shared" si="7"/>
        <v>1</v>
      </c>
    </row>
    <row r="442" spans="1:17" x14ac:dyDescent="0.25">
      <c r="A442">
        <v>441</v>
      </c>
      <c r="B442">
        <v>162.56050999999999</v>
      </c>
      <c r="C442" s="4">
        <v>1</v>
      </c>
      <c r="P442">
        <v>1</v>
      </c>
      <c r="Q442" t="str">
        <f t="shared" si="7"/>
        <v>1</v>
      </c>
    </row>
    <row r="443" spans="1:17" x14ac:dyDescent="0.25">
      <c r="A443">
        <v>442</v>
      </c>
      <c r="B443">
        <v>162.53515399999998</v>
      </c>
      <c r="C443" s="4">
        <v>1</v>
      </c>
      <c r="P443">
        <v>1</v>
      </c>
      <c r="Q443" t="str">
        <f t="shared" si="7"/>
        <v>1</v>
      </c>
    </row>
    <row r="444" spans="1:17" x14ac:dyDescent="0.25">
      <c r="A444">
        <v>443</v>
      </c>
      <c r="B444">
        <v>162.50898100000001</v>
      </c>
      <c r="C444" s="4">
        <v>1</v>
      </c>
      <c r="H444">
        <v>159.76545999999999</v>
      </c>
      <c r="I444" s="5">
        <v>4</v>
      </c>
      <c r="P444">
        <v>2</v>
      </c>
      <c r="Q444" t="str">
        <f t="shared" si="7"/>
        <v>14</v>
      </c>
    </row>
    <row r="445" spans="1:17" x14ac:dyDescent="0.25">
      <c r="A445">
        <v>444</v>
      </c>
      <c r="B445">
        <v>162.42596900000001</v>
      </c>
      <c r="C445" s="4">
        <v>1</v>
      </c>
      <c r="F445">
        <v>161.75739899999999</v>
      </c>
      <c r="G445" s="2">
        <v>3</v>
      </c>
      <c r="H445">
        <v>159.76545999999999</v>
      </c>
      <c r="I445" s="5">
        <v>4</v>
      </c>
      <c r="P445">
        <v>3</v>
      </c>
      <c r="Q445" t="str">
        <f t="shared" si="7"/>
        <v>134</v>
      </c>
    </row>
    <row r="446" spans="1:17" x14ac:dyDescent="0.25">
      <c r="A446">
        <v>445</v>
      </c>
      <c r="B446">
        <v>162.62377599999999</v>
      </c>
      <c r="C446" s="4">
        <v>1</v>
      </c>
      <c r="F446">
        <v>161.75739899999999</v>
      </c>
      <c r="G446" s="2">
        <v>3</v>
      </c>
      <c r="H446">
        <v>159.76545999999999</v>
      </c>
      <c r="I446" s="5">
        <v>4</v>
      </c>
      <c r="P446">
        <v>3</v>
      </c>
      <c r="Q446" t="str">
        <f t="shared" si="7"/>
        <v>134</v>
      </c>
    </row>
    <row r="447" spans="1:17" x14ac:dyDescent="0.25">
      <c r="A447">
        <v>446</v>
      </c>
      <c r="F447">
        <v>161.75739899999999</v>
      </c>
      <c r="G447" s="2">
        <v>3</v>
      </c>
      <c r="H447">
        <v>159.76545999999999</v>
      </c>
      <c r="I447" s="5">
        <v>4</v>
      </c>
      <c r="P447">
        <v>2</v>
      </c>
      <c r="Q447" t="str">
        <f t="shared" si="7"/>
        <v>34</v>
      </c>
    </row>
    <row r="448" spans="1:17" x14ac:dyDescent="0.25">
      <c r="A448">
        <v>447</v>
      </c>
      <c r="F448">
        <v>161.75484799999998</v>
      </c>
      <c r="G448" s="2">
        <v>3</v>
      </c>
      <c r="H448">
        <v>159.76545999999999</v>
      </c>
      <c r="I448" s="5">
        <v>4</v>
      </c>
      <c r="P448">
        <v>2</v>
      </c>
      <c r="Q448" t="str">
        <f t="shared" si="7"/>
        <v>34</v>
      </c>
    </row>
    <row r="449" spans="1:17" x14ac:dyDescent="0.25">
      <c r="A449">
        <v>448</v>
      </c>
      <c r="F449">
        <v>161.69836699999999</v>
      </c>
      <c r="G449" s="2">
        <v>3</v>
      </c>
      <c r="H449">
        <v>159.76545999999999</v>
      </c>
      <c r="I449" s="5">
        <v>4</v>
      </c>
      <c r="P449">
        <v>2</v>
      </c>
      <c r="Q449" t="str">
        <f t="shared" si="7"/>
        <v>34</v>
      </c>
    </row>
    <row r="450" spans="1:17" x14ac:dyDescent="0.25">
      <c r="A450">
        <v>449</v>
      </c>
      <c r="F450">
        <v>161.70469499999999</v>
      </c>
      <c r="G450" s="2">
        <v>3</v>
      </c>
      <c r="H450">
        <v>159.76545999999999</v>
      </c>
      <c r="I450" s="5">
        <v>4</v>
      </c>
      <c r="P450">
        <v>2</v>
      </c>
      <c r="Q450" t="str">
        <f t="shared" ref="Q450:Q513" si="8">CONCATENATE(C450,E450,G450,I450)</f>
        <v>34</v>
      </c>
    </row>
    <row r="451" spans="1:17" x14ac:dyDescent="0.25">
      <c r="A451">
        <v>450</v>
      </c>
      <c r="F451">
        <v>161.73199099999999</v>
      </c>
      <c r="G451" s="2">
        <v>3</v>
      </c>
      <c r="H451">
        <v>159.76545999999999</v>
      </c>
      <c r="I451" s="5">
        <v>4</v>
      </c>
      <c r="P451">
        <v>2</v>
      </c>
      <c r="Q451" t="str">
        <f t="shared" si="8"/>
        <v>34</v>
      </c>
    </row>
    <row r="452" spans="1:17" x14ac:dyDescent="0.25">
      <c r="A452">
        <v>451</v>
      </c>
      <c r="F452">
        <v>161.714337</v>
      </c>
      <c r="G452" s="2">
        <v>3</v>
      </c>
      <c r="H452">
        <v>159.76545999999999</v>
      </c>
      <c r="I452" s="5">
        <v>4</v>
      </c>
      <c r="P452">
        <v>2</v>
      </c>
      <c r="Q452" t="str">
        <f t="shared" si="8"/>
        <v>34</v>
      </c>
    </row>
    <row r="453" spans="1:17" x14ac:dyDescent="0.25">
      <c r="A453">
        <v>452</v>
      </c>
      <c r="F453">
        <v>161.70275599999999</v>
      </c>
      <c r="G453" s="2">
        <v>3</v>
      </c>
      <c r="H453">
        <v>159.76545999999999</v>
      </c>
      <c r="I453" s="5">
        <v>4</v>
      </c>
      <c r="P453">
        <v>2</v>
      </c>
      <c r="Q453" t="str">
        <f t="shared" si="8"/>
        <v>34</v>
      </c>
    </row>
    <row r="454" spans="1:17" x14ac:dyDescent="0.25">
      <c r="A454">
        <v>453</v>
      </c>
      <c r="F454">
        <v>161.75739899999999</v>
      </c>
      <c r="G454" s="2">
        <v>3</v>
      </c>
      <c r="H454">
        <v>159.76545999999999</v>
      </c>
      <c r="I454" s="5">
        <v>4</v>
      </c>
      <c r="P454">
        <v>2</v>
      </c>
      <c r="Q454" t="str">
        <f t="shared" si="8"/>
        <v>34</v>
      </c>
    </row>
    <row r="455" spans="1:17" x14ac:dyDescent="0.25">
      <c r="A455">
        <v>454</v>
      </c>
      <c r="F455">
        <v>161.75739899999999</v>
      </c>
      <c r="G455" s="2">
        <v>3</v>
      </c>
      <c r="P455">
        <v>1</v>
      </c>
      <c r="Q455" t="str">
        <f t="shared" si="8"/>
        <v>3</v>
      </c>
    </row>
    <row r="456" spans="1:17" x14ac:dyDescent="0.25">
      <c r="A456">
        <v>455</v>
      </c>
      <c r="F456">
        <v>161.77653099999998</v>
      </c>
      <c r="G456" s="2">
        <v>3</v>
      </c>
      <c r="P456">
        <v>1</v>
      </c>
      <c r="Q456" t="str">
        <f t="shared" si="8"/>
        <v>3</v>
      </c>
    </row>
    <row r="457" spans="1:17" x14ac:dyDescent="0.25">
      <c r="A457">
        <v>456</v>
      </c>
      <c r="D457">
        <v>179.32092</v>
      </c>
      <c r="E457" s="3">
        <v>2</v>
      </c>
      <c r="P457">
        <v>1</v>
      </c>
      <c r="Q457" t="str">
        <f t="shared" si="8"/>
        <v>2</v>
      </c>
    </row>
    <row r="458" spans="1:17" x14ac:dyDescent="0.25">
      <c r="A458">
        <v>457</v>
      </c>
      <c r="D458">
        <v>179.30867499999999</v>
      </c>
      <c r="E458" s="3">
        <v>2</v>
      </c>
      <c r="P458">
        <v>1</v>
      </c>
      <c r="Q458" t="str">
        <f t="shared" si="8"/>
        <v>2</v>
      </c>
    </row>
    <row r="459" spans="1:17" x14ac:dyDescent="0.25">
      <c r="A459">
        <v>458</v>
      </c>
      <c r="D459">
        <v>179.250001</v>
      </c>
      <c r="E459" s="3">
        <v>2</v>
      </c>
      <c r="P459">
        <v>1</v>
      </c>
      <c r="Q459" t="str">
        <f t="shared" si="8"/>
        <v>2</v>
      </c>
    </row>
    <row r="460" spans="1:17" x14ac:dyDescent="0.25">
      <c r="A460">
        <v>459</v>
      </c>
      <c r="D460">
        <v>179.230052</v>
      </c>
      <c r="E460" s="3">
        <v>2</v>
      </c>
      <c r="P460">
        <v>1</v>
      </c>
      <c r="Q460" t="str">
        <f t="shared" si="8"/>
        <v>2</v>
      </c>
    </row>
    <row r="461" spans="1:17" x14ac:dyDescent="0.25">
      <c r="A461">
        <v>460</v>
      </c>
      <c r="D461">
        <v>179.25438800000001</v>
      </c>
      <c r="E461" s="3">
        <v>2</v>
      </c>
      <c r="P461">
        <v>1</v>
      </c>
      <c r="Q461" t="str">
        <f t="shared" si="8"/>
        <v>2</v>
      </c>
    </row>
    <row r="462" spans="1:17" x14ac:dyDescent="0.25">
      <c r="A462">
        <v>461</v>
      </c>
      <c r="D462">
        <v>179.241939</v>
      </c>
      <c r="E462" s="3">
        <v>2</v>
      </c>
      <c r="P462">
        <v>1</v>
      </c>
      <c r="Q462" t="str">
        <f t="shared" si="8"/>
        <v>2</v>
      </c>
    </row>
    <row r="463" spans="1:17" x14ac:dyDescent="0.25">
      <c r="A463">
        <v>462</v>
      </c>
      <c r="D463">
        <v>179.30566299999998</v>
      </c>
      <c r="E463" s="3">
        <v>2</v>
      </c>
      <c r="P463">
        <v>1</v>
      </c>
      <c r="Q463" t="str">
        <f t="shared" si="8"/>
        <v>2</v>
      </c>
    </row>
    <row r="464" spans="1:17" x14ac:dyDescent="0.25">
      <c r="A464">
        <v>463</v>
      </c>
      <c r="B464">
        <v>184.530204</v>
      </c>
      <c r="C464" s="4">
        <v>1</v>
      </c>
      <c r="D464">
        <v>179.33581599999999</v>
      </c>
      <c r="E464" s="3">
        <v>2</v>
      </c>
      <c r="P464">
        <v>2</v>
      </c>
      <c r="Q464" t="str">
        <f t="shared" si="8"/>
        <v>12</v>
      </c>
    </row>
    <row r="465" spans="1:17" x14ac:dyDescent="0.25">
      <c r="A465">
        <v>464</v>
      </c>
      <c r="B465">
        <v>184.515918</v>
      </c>
      <c r="C465" s="4">
        <v>1</v>
      </c>
      <c r="D465">
        <v>179.368775</v>
      </c>
      <c r="E465" s="3">
        <v>2</v>
      </c>
      <c r="P465">
        <v>2</v>
      </c>
      <c r="Q465" t="str">
        <f t="shared" si="8"/>
        <v>12</v>
      </c>
    </row>
    <row r="466" spans="1:17" x14ac:dyDescent="0.25">
      <c r="A466">
        <v>465</v>
      </c>
      <c r="B466">
        <v>184.52535499999999</v>
      </c>
      <c r="C466" s="4">
        <v>1</v>
      </c>
      <c r="D466">
        <v>179.32092</v>
      </c>
      <c r="E466" s="3">
        <v>2</v>
      </c>
      <c r="P466">
        <v>2</v>
      </c>
      <c r="Q466" t="str">
        <f t="shared" si="8"/>
        <v>12</v>
      </c>
    </row>
    <row r="467" spans="1:17" x14ac:dyDescent="0.25">
      <c r="A467">
        <v>466</v>
      </c>
      <c r="B467">
        <v>184.54780499999998</v>
      </c>
      <c r="C467" s="4">
        <v>1</v>
      </c>
      <c r="P467">
        <v>1</v>
      </c>
      <c r="Q467" t="str">
        <f t="shared" si="8"/>
        <v>1</v>
      </c>
    </row>
    <row r="468" spans="1:17" x14ac:dyDescent="0.25">
      <c r="A468">
        <v>467</v>
      </c>
      <c r="B468">
        <v>184.52387499999998</v>
      </c>
      <c r="C468" s="4">
        <v>1</v>
      </c>
      <c r="P468">
        <v>1</v>
      </c>
      <c r="Q468" t="str">
        <f t="shared" si="8"/>
        <v>1</v>
      </c>
    </row>
    <row r="469" spans="1:17" x14ac:dyDescent="0.25">
      <c r="A469">
        <v>468</v>
      </c>
      <c r="B469">
        <v>184.52382599999999</v>
      </c>
      <c r="C469" s="4">
        <v>1</v>
      </c>
      <c r="P469">
        <v>1</v>
      </c>
      <c r="Q469" t="str">
        <f t="shared" si="8"/>
        <v>1</v>
      </c>
    </row>
    <row r="470" spans="1:17" x14ac:dyDescent="0.25">
      <c r="A470">
        <v>469</v>
      </c>
      <c r="B470">
        <v>184.442397</v>
      </c>
      <c r="C470" s="4">
        <v>1</v>
      </c>
      <c r="P470">
        <v>1</v>
      </c>
      <c r="Q470" t="str">
        <f t="shared" si="8"/>
        <v>1</v>
      </c>
    </row>
    <row r="471" spans="1:17" x14ac:dyDescent="0.25">
      <c r="A471">
        <v>470</v>
      </c>
      <c r="B471">
        <v>184.530204</v>
      </c>
      <c r="C471" s="4">
        <v>1</v>
      </c>
      <c r="F471">
        <v>184.56275499999998</v>
      </c>
      <c r="G471" s="2">
        <v>3</v>
      </c>
      <c r="H471">
        <v>184.46122599999998</v>
      </c>
      <c r="I471" s="5">
        <v>4</v>
      </c>
      <c r="P471">
        <v>3</v>
      </c>
      <c r="Q471" t="str">
        <f t="shared" si="8"/>
        <v>134</v>
      </c>
    </row>
    <row r="472" spans="1:17" x14ac:dyDescent="0.25">
      <c r="A472">
        <v>471</v>
      </c>
      <c r="B472">
        <v>184.530204</v>
      </c>
      <c r="C472" s="4">
        <v>1</v>
      </c>
      <c r="F472">
        <v>184.56275499999998</v>
      </c>
      <c r="G472" s="2">
        <v>3</v>
      </c>
      <c r="H472">
        <v>184.459643</v>
      </c>
      <c r="I472" s="5">
        <v>4</v>
      </c>
      <c r="P472">
        <v>3</v>
      </c>
      <c r="Q472" t="str">
        <f t="shared" si="8"/>
        <v>134</v>
      </c>
    </row>
    <row r="473" spans="1:17" x14ac:dyDescent="0.25">
      <c r="A473">
        <v>472</v>
      </c>
      <c r="F473">
        <v>184.56275499999998</v>
      </c>
      <c r="G473" s="2">
        <v>3</v>
      </c>
      <c r="H473">
        <v>184.45954</v>
      </c>
      <c r="I473" s="5">
        <v>4</v>
      </c>
      <c r="P473">
        <v>2</v>
      </c>
      <c r="Q473" t="str">
        <f t="shared" si="8"/>
        <v>34</v>
      </c>
    </row>
    <row r="474" spans="1:17" x14ac:dyDescent="0.25">
      <c r="A474">
        <v>473</v>
      </c>
      <c r="F474">
        <v>184.56275499999998</v>
      </c>
      <c r="G474" s="2">
        <v>3</v>
      </c>
      <c r="H474">
        <v>184.424644</v>
      </c>
      <c r="I474" s="5">
        <v>4</v>
      </c>
      <c r="P474">
        <v>2</v>
      </c>
      <c r="Q474" t="str">
        <f t="shared" si="8"/>
        <v>34</v>
      </c>
    </row>
    <row r="475" spans="1:17" x14ac:dyDescent="0.25">
      <c r="A475">
        <v>474</v>
      </c>
      <c r="F475">
        <v>184.56275499999998</v>
      </c>
      <c r="G475" s="2">
        <v>3</v>
      </c>
      <c r="H475">
        <v>184.45724799999999</v>
      </c>
      <c r="I475" s="5">
        <v>4</v>
      </c>
      <c r="P475">
        <v>2</v>
      </c>
      <c r="Q475" t="str">
        <f t="shared" si="8"/>
        <v>34</v>
      </c>
    </row>
    <row r="476" spans="1:17" x14ac:dyDescent="0.25">
      <c r="A476">
        <v>475</v>
      </c>
      <c r="F476">
        <v>184.52469199999999</v>
      </c>
      <c r="G476" s="2">
        <v>3</v>
      </c>
      <c r="H476">
        <v>184.49346800000001</v>
      </c>
      <c r="I476" s="5">
        <v>4</v>
      </c>
      <c r="P476">
        <v>2</v>
      </c>
      <c r="Q476" t="str">
        <f t="shared" si="8"/>
        <v>34</v>
      </c>
    </row>
    <row r="477" spans="1:17" x14ac:dyDescent="0.25">
      <c r="A477">
        <v>476</v>
      </c>
      <c r="F477">
        <v>184.53673499999999</v>
      </c>
      <c r="G477" s="2">
        <v>3</v>
      </c>
      <c r="H477">
        <v>184.56903</v>
      </c>
      <c r="I477" s="5">
        <v>4</v>
      </c>
      <c r="P477">
        <v>2</v>
      </c>
      <c r="Q477" t="str">
        <f t="shared" si="8"/>
        <v>34</v>
      </c>
    </row>
    <row r="478" spans="1:17" x14ac:dyDescent="0.25">
      <c r="A478">
        <v>477</v>
      </c>
      <c r="F478">
        <v>184.555205</v>
      </c>
      <c r="G478" s="2">
        <v>3</v>
      </c>
      <c r="H478">
        <v>184.419185</v>
      </c>
      <c r="I478" s="5">
        <v>4</v>
      </c>
      <c r="P478">
        <v>2</v>
      </c>
      <c r="Q478" t="str">
        <f t="shared" si="8"/>
        <v>34</v>
      </c>
    </row>
    <row r="479" spans="1:17" x14ac:dyDescent="0.25">
      <c r="A479">
        <v>478</v>
      </c>
      <c r="F479">
        <v>184.502242</v>
      </c>
      <c r="G479" s="2">
        <v>3</v>
      </c>
      <c r="H479">
        <v>184.42117199999998</v>
      </c>
      <c r="I479" s="5">
        <v>4</v>
      </c>
      <c r="P479">
        <v>2</v>
      </c>
      <c r="Q479" t="str">
        <f t="shared" si="8"/>
        <v>34</v>
      </c>
    </row>
    <row r="480" spans="1:17" x14ac:dyDescent="0.25">
      <c r="A480">
        <v>479</v>
      </c>
      <c r="F480">
        <v>184.52479499999998</v>
      </c>
      <c r="G480" s="2">
        <v>3</v>
      </c>
      <c r="H480">
        <v>184.46122599999998</v>
      </c>
      <c r="I480" s="5">
        <v>4</v>
      </c>
      <c r="P480">
        <v>2</v>
      </c>
      <c r="Q480" t="str">
        <f t="shared" si="8"/>
        <v>34</v>
      </c>
    </row>
    <row r="481" spans="1:17" x14ac:dyDescent="0.25">
      <c r="A481">
        <v>480</v>
      </c>
      <c r="F481">
        <v>184.56275499999998</v>
      </c>
      <c r="G481" s="2">
        <v>3</v>
      </c>
      <c r="H481">
        <v>184.46122599999998</v>
      </c>
      <c r="I481" s="5">
        <v>4</v>
      </c>
      <c r="P481">
        <v>2</v>
      </c>
      <c r="Q481" t="str">
        <f t="shared" si="8"/>
        <v>34</v>
      </c>
    </row>
    <row r="482" spans="1:17" x14ac:dyDescent="0.25">
      <c r="A482">
        <v>481</v>
      </c>
      <c r="P482">
        <v>0</v>
      </c>
      <c r="Q482" t="str">
        <f t="shared" si="8"/>
        <v/>
      </c>
    </row>
    <row r="483" spans="1:17" x14ac:dyDescent="0.25">
      <c r="A483">
        <v>482</v>
      </c>
      <c r="D483">
        <v>204.02173499999998</v>
      </c>
      <c r="E483" s="3">
        <v>2</v>
      </c>
      <c r="P483">
        <v>1</v>
      </c>
      <c r="Q483" t="str">
        <f t="shared" si="8"/>
        <v>2</v>
      </c>
    </row>
    <row r="484" spans="1:17" x14ac:dyDescent="0.25">
      <c r="A484">
        <v>483</v>
      </c>
      <c r="D484">
        <v>204.04898399999999</v>
      </c>
      <c r="E484" s="3">
        <v>2</v>
      </c>
      <c r="P484">
        <v>1</v>
      </c>
      <c r="Q484" t="str">
        <f t="shared" si="8"/>
        <v>2</v>
      </c>
    </row>
    <row r="485" spans="1:17" x14ac:dyDescent="0.25">
      <c r="A485">
        <v>484</v>
      </c>
      <c r="D485">
        <v>204.046786</v>
      </c>
      <c r="E485" s="3">
        <v>2</v>
      </c>
      <c r="P485">
        <v>1</v>
      </c>
      <c r="Q485" t="str">
        <f t="shared" si="8"/>
        <v>2</v>
      </c>
    </row>
    <row r="486" spans="1:17" x14ac:dyDescent="0.25">
      <c r="A486">
        <v>485</v>
      </c>
      <c r="D486">
        <v>203.99525399999999</v>
      </c>
      <c r="E486" s="3">
        <v>2</v>
      </c>
      <c r="P486">
        <v>1</v>
      </c>
      <c r="Q486" t="str">
        <f t="shared" si="8"/>
        <v>2</v>
      </c>
    </row>
    <row r="487" spans="1:17" x14ac:dyDescent="0.25">
      <c r="A487">
        <v>486</v>
      </c>
      <c r="D487">
        <v>204.03581499999999</v>
      </c>
      <c r="E487" s="3">
        <v>2</v>
      </c>
      <c r="P487">
        <v>1</v>
      </c>
      <c r="Q487" t="str">
        <f t="shared" si="8"/>
        <v>2</v>
      </c>
    </row>
    <row r="488" spans="1:17" x14ac:dyDescent="0.25">
      <c r="A488">
        <v>487</v>
      </c>
      <c r="D488">
        <v>204.03290799999999</v>
      </c>
      <c r="E488" s="3">
        <v>2</v>
      </c>
      <c r="P488">
        <v>1</v>
      </c>
      <c r="Q488" t="str">
        <f t="shared" si="8"/>
        <v>2</v>
      </c>
    </row>
    <row r="489" spans="1:17" x14ac:dyDescent="0.25">
      <c r="A489">
        <v>488</v>
      </c>
      <c r="B489">
        <v>209.074386</v>
      </c>
      <c r="C489" s="4">
        <v>1</v>
      </c>
      <c r="D489">
        <v>204.06535600000001</v>
      </c>
      <c r="E489" s="3">
        <v>2</v>
      </c>
      <c r="P489">
        <v>2</v>
      </c>
      <c r="Q489" t="str">
        <f t="shared" si="8"/>
        <v>12</v>
      </c>
    </row>
    <row r="490" spans="1:17" x14ac:dyDescent="0.25">
      <c r="A490">
        <v>489</v>
      </c>
      <c r="B490">
        <v>209.16760199999999</v>
      </c>
      <c r="C490" s="4">
        <v>1</v>
      </c>
      <c r="D490">
        <v>204.07193999999998</v>
      </c>
      <c r="E490" s="3">
        <v>2</v>
      </c>
      <c r="P490">
        <v>2</v>
      </c>
      <c r="Q490" t="str">
        <f t="shared" si="8"/>
        <v>12</v>
      </c>
    </row>
    <row r="491" spans="1:17" x14ac:dyDescent="0.25">
      <c r="A491">
        <v>490</v>
      </c>
      <c r="B491">
        <v>209.13851799999998</v>
      </c>
      <c r="C491" s="4">
        <v>1</v>
      </c>
      <c r="D491">
        <v>204.13933900000001</v>
      </c>
      <c r="E491" s="3">
        <v>2</v>
      </c>
      <c r="P491">
        <v>2</v>
      </c>
      <c r="Q491" t="str">
        <f t="shared" si="8"/>
        <v>12</v>
      </c>
    </row>
    <row r="492" spans="1:17" x14ac:dyDescent="0.25">
      <c r="A492">
        <v>491</v>
      </c>
      <c r="B492">
        <v>209.107955</v>
      </c>
      <c r="C492" s="4">
        <v>1</v>
      </c>
      <c r="D492">
        <v>204.02173499999998</v>
      </c>
      <c r="E492" s="3">
        <v>2</v>
      </c>
      <c r="P492">
        <v>2</v>
      </c>
      <c r="Q492" t="str">
        <f t="shared" si="8"/>
        <v>12</v>
      </c>
    </row>
    <row r="493" spans="1:17" x14ac:dyDescent="0.25">
      <c r="A493">
        <v>492</v>
      </c>
      <c r="B493">
        <v>209.08882399999999</v>
      </c>
      <c r="C493" s="4">
        <v>1</v>
      </c>
      <c r="P493">
        <v>1</v>
      </c>
      <c r="Q493" t="str">
        <f t="shared" si="8"/>
        <v>1</v>
      </c>
    </row>
    <row r="494" spans="1:17" x14ac:dyDescent="0.25">
      <c r="A494">
        <v>493</v>
      </c>
      <c r="B494">
        <v>209.09050999999999</v>
      </c>
      <c r="C494" s="4">
        <v>1</v>
      </c>
      <c r="P494">
        <v>1</v>
      </c>
      <c r="Q494" t="str">
        <f t="shared" si="8"/>
        <v>1</v>
      </c>
    </row>
    <row r="495" spans="1:17" x14ac:dyDescent="0.25">
      <c r="A495">
        <v>494</v>
      </c>
      <c r="B495">
        <v>209.06591699999998</v>
      </c>
      <c r="C495" s="4">
        <v>1</v>
      </c>
      <c r="P495">
        <v>1</v>
      </c>
      <c r="Q495" t="str">
        <f t="shared" si="8"/>
        <v>1</v>
      </c>
    </row>
    <row r="496" spans="1:17" x14ac:dyDescent="0.25">
      <c r="A496">
        <v>495</v>
      </c>
      <c r="B496">
        <v>209.096328</v>
      </c>
      <c r="C496" s="4">
        <v>1</v>
      </c>
      <c r="P496">
        <v>1</v>
      </c>
      <c r="Q496" t="str">
        <f t="shared" si="8"/>
        <v>1</v>
      </c>
    </row>
    <row r="497" spans="1:17" x14ac:dyDescent="0.25">
      <c r="A497">
        <v>496</v>
      </c>
      <c r="B497">
        <v>209.074386</v>
      </c>
      <c r="C497" s="4">
        <v>1</v>
      </c>
      <c r="F497">
        <v>209.24918299999999</v>
      </c>
      <c r="G497" s="2">
        <v>3</v>
      </c>
      <c r="P497">
        <v>2</v>
      </c>
      <c r="Q497" t="str">
        <f t="shared" si="8"/>
        <v>13</v>
      </c>
    </row>
    <row r="498" spans="1:17" x14ac:dyDescent="0.25">
      <c r="A498">
        <v>497</v>
      </c>
      <c r="F498">
        <v>209.26341500000001</v>
      </c>
      <c r="G498" s="2">
        <v>3</v>
      </c>
      <c r="H498">
        <v>210.56352099999998</v>
      </c>
      <c r="I498" s="5">
        <v>4</v>
      </c>
      <c r="P498">
        <v>2</v>
      </c>
      <c r="Q498" t="str">
        <f t="shared" si="8"/>
        <v>34</v>
      </c>
    </row>
    <row r="499" spans="1:17" x14ac:dyDescent="0.25">
      <c r="A499">
        <v>498</v>
      </c>
      <c r="F499">
        <v>209.34943699999999</v>
      </c>
      <c r="G499" s="2">
        <v>3</v>
      </c>
      <c r="H499">
        <v>210.55106999999998</v>
      </c>
      <c r="I499" s="5">
        <v>4</v>
      </c>
      <c r="P499">
        <v>2</v>
      </c>
      <c r="Q499" t="str">
        <f t="shared" si="8"/>
        <v>34</v>
      </c>
    </row>
    <row r="500" spans="1:17" x14ac:dyDescent="0.25">
      <c r="A500">
        <v>499</v>
      </c>
      <c r="F500">
        <v>209.310306</v>
      </c>
      <c r="G500" s="2">
        <v>3</v>
      </c>
      <c r="H500">
        <v>210.55234799999999</v>
      </c>
      <c r="I500" s="5">
        <v>4</v>
      </c>
      <c r="P500">
        <v>2</v>
      </c>
      <c r="Q500" t="str">
        <f t="shared" si="8"/>
        <v>34</v>
      </c>
    </row>
    <row r="501" spans="1:17" x14ac:dyDescent="0.25">
      <c r="A501">
        <v>500</v>
      </c>
      <c r="F501">
        <v>209.31535600000001</v>
      </c>
      <c r="G501" s="2">
        <v>3</v>
      </c>
      <c r="H501">
        <v>210.58933500000001</v>
      </c>
      <c r="I501" s="5">
        <v>4</v>
      </c>
      <c r="P501">
        <v>2</v>
      </c>
      <c r="Q501" t="str">
        <f t="shared" si="8"/>
        <v>34</v>
      </c>
    </row>
    <row r="502" spans="1:17" x14ac:dyDescent="0.25">
      <c r="A502">
        <v>501</v>
      </c>
      <c r="F502">
        <v>209.35137499999999</v>
      </c>
      <c r="G502" s="2">
        <v>3</v>
      </c>
      <c r="H502">
        <v>210.60560899999999</v>
      </c>
      <c r="I502" s="5">
        <v>4</v>
      </c>
      <c r="P502">
        <v>2</v>
      </c>
      <c r="Q502" t="str">
        <f t="shared" si="8"/>
        <v>34</v>
      </c>
    </row>
    <row r="503" spans="1:17" x14ac:dyDescent="0.25">
      <c r="A503">
        <v>502</v>
      </c>
      <c r="F503">
        <v>209.34265399999998</v>
      </c>
      <c r="G503" s="2">
        <v>3</v>
      </c>
      <c r="H503">
        <v>210.59137999999999</v>
      </c>
      <c r="I503" s="5">
        <v>4</v>
      </c>
      <c r="P503">
        <v>2</v>
      </c>
      <c r="Q503" t="str">
        <f t="shared" si="8"/>
        <v>34</v>
      </c>
    </row>
    <row r="504" spans="1:17" x14ac:dyDescent="0.25">
      <c r="A504">
        <v>503</v>
      </c>
      <c r="F504">
        <v>209.378367</v>
      </c>
      <c r="G504" s="2">
        <v>3</v>
      </c>
      <c r="H504">
        <v>210.57882999999998</v>
      </c>
      <c r="I504" s="5">
        <v>4</v>
      </c>
      <c r="P504">
        <v>2</v>
      </c>
      <c r="Q504" t="str">
        <f t="shared" si="8"/>
        <v>34</v>
      </c>
    </row>
    <row r="505" spans="1:17" x14ac:dyDescent="0.25">
      <c r="A505">
        <v>504</v>
      </c>
      <c r="F505">
        <v>209.413928</v>
      </c>
      <c r="G505" s="2">
        <v>3</v>
      </c>
      <c r="H505">
        <v>210.60943900000001</v>
      </c>
      <c r="I505" s="5">
        <v>4</v>
      </c>
      <c r="P505">
        <v>2</v>
      </c>
      <c r="Q505" t="str">
        <f t="shared" si="8"/>
        <v>34</v>
      </c>
    </row>
    <row r="506" spans="1:17" x14ac:dyDescent="0.25">
      <c r="A506">
        <v>505</v>
      </c>
      <c r="D506">
        <v>224.30444800000001</v>
      </c>
      <c r="E506" s="3">
        <v>2</v>
      </c>
      <c r="F506">
        <v>209.37637999999998</v>
      </c>
      <c r="G506" s="2">
        <v>3</v>
      </c>
      <c r="H506">
        <v>210.695663</v>
      </c>
      <c r="I506" s="5">
        <v>4</v>
      </c>
      <c r="P506">
        <v>3</v>
      </c>
      <c r="Q506" t="str">
        <f t="shared" si="8"/>
        <v>234</v>
      </c>
    </row>
    <row r="507" spans="1:17" x14ac:dyDescent="0.25">
      <c r="A507">
        <v>506</v>
      </c>
      <c r="D507">
        <v>224.308942</v>
      </c>
      <c r="E507" s="3">
        <v>2</v>
      </c>
      <c r="F507">
        <v>209.24918299999999</v>
      </c>
      <c r="G507" s="2">
        <v>3</v>
      </c>
      <c r="H507">
        <v>210.714538</v>
      </c>
      <c r="I507" s="5">
        <v>4</v>
      </c>
      <c r="P507">
        <v>3</v>
      </c>
      <c r="Q507" t="str">
        <f t="shared" si="8"/>
        <v>234</v>
      </c>
    </row>
    <row r="508" spans="1:17" x14ac:dyDescent="0.25">
      <c r="A508">
        <v>507</v>
      </c>
      <c r="D508">
        <v>224.30671999999998</v>
      </c>
      <c r="E508" s="3">
        <v>2</v>
      </c>
      <c r="H508">
        <v>210.56352099999998</v>
      </c>
      <c r="I508" s="5">
        <v>4</v>
      </c>
      <c r="P508">
        <v>2</v>
      </c>
      <c r="Q508" t="str">
        <f t="shared" si="8"/>
        <v>24</v>
      </c>
    </row>
    <row r="509" spans="1:17" x14ac:dyDescent="0.25">
      <c r="A509">
        <v>508</v>
      </c>
      <c r="D509">
        <v>224.337729</v>
      </c>
      <c r="E509" s="3">
        <v>2</v>
      </c>
      <c r="P509">
        <v>1</v>
      </c>
      <c r="Q509" t="str">
        <f t="shared" si="8"/>
        <v>2</v>
      </c>
    </row>
    <row r="510" spans="1:17" x14ac:dyDescent="0.25">
      <c r="A510">
        <v>509</v>
      </c>
      <c r="D510">
        <v>224.34772799999999</v>
      </c>
      <c r="E510" s="3">
        <v>2</v>
      </c>
      <c r="P510">
        <v>1</v>
      </c>
      <c r="Q510" t="str">
        <f t="shared" si="8"/>
        <v>2</v>
      </c>
    </row>
    <row r="511" spans="1:17" x14ac:dyDescent="0.25">
      <c r="A511">
        <v>510</v>
      </c>
      <c r="D511">
        <v>224.342173</v>
      </c>
      <c r="E511" s="3">
        <v>2</v>
      </c>
      <c r="P511">
        <v>1</v>
      </c>
      <c r="Q511" t="str">
        <f t="shared" si="8"/>
        <v>2</v>
      </c>
    </row>
    <row r="512" spans="1:17" x14ac:dyDescent="0.25">
      <c r="A512">
        <v>511</v>
      </c>
      <c r="D512">
        <v>224.380302</v>
      </c>
      <c r="E512" s="3">
        <v>2</v>
      </c>
      <c r="P512">
        <v>1</v>
      </c>
      <c r="Q512" t="str">
        <f t="shared" si="8"/>
        <v>2</v>
      </c>
    </row>
    <row r="513" spans="1:17" x14ac:dyDescent="0.25">
      <c r="A513">
        <v>512</v>
      </c>
      <c r="D513">
        <v>224.40307999999999</v>
      </c>
      <c r="E513" s="3">
        <v>2</v>
      </c>
      <c r="P513">
        <v>1</v>
      </c>
      <c r="Q513" t="str">
        <f t="shared" si="8"/>
        <v>2</v>
      </c>
    </row>
    <row r="514" spans="1:17" x14ac:dyDescent="0.25">
      <c r="A514">
        <v>513</v>
      </c>
      <c r="B514">
        <v>231.03991200000002</v>
      </c>
      <c r="C514" s="4">
        <v>1</v>
      </c>
      <c r="D514">
        <v>224.41838100000001</v>
      </c>
      <c r="E514" s="3">
        <v>2</v>
      </c>
      <c r="P514">
        <v>2</v>
      </c>
      <c r="Q514" t="str">
        <f t="shared" ref="Q514:Q577" si="9">CONCATENATE(C514,E514,G514,I514)</f>
        <v>12</v>
      </c>
    </row>
    <row r="515" spans="1:17" x14ac:dyDescent="0.25">
      <c r="A515">
        <v>514</v>
      </c>
      <c r="B515">
        <v>231.02440899999999</v>
      </c>
      <c r="C515" s="4">
        <v>1</v>
      </c>
      <c r="D515">
        <v>224.30444800000001</v>
      </c>
      <c r="E515" s="3">
        <v>2</v>
      </c>
      <c r="P515">
        <v>2</v>
      </c>
      <c r="Q515" t="str">
        <f t="shared" si="9"/>
        <v>12</v>
      </c>
    </row>
    <row r="516" spans="1:17" x14ac:dyDescent="0.25">
      <c r="A516">
        <v>515</v>
      </c>
      <c r="B516">
        <v>231.028851</v>
      </c>
      <c r="C516" s="4">
        <v>1</v>
      </c>
      <c r="D516">
        <v>224.30444800000001</v>
      </c>
      <c r="E516" s="3">
        <v>2</v>
      </c>
      <c r="P516">
        <v>2</v>
      </c>
      <c r="Q516" t="str">
        <f t="shared" si="9"/>
        <v>12</v>
      </c>
    </row>
    <row r="517" spans="1:17" x14ac:dyDescent="0.25">
      <c r="A517">
        <v>516</v>
      </c>
      <c r="B517">
        <v>231.02152899999999</v>
      </c>
      <c r="C517" s="4">
        <v>1</v>
      </c>
      <c r="P517">
        <v>1</v>
      </c>
      <c r="Q517" t="str">
        <f t="shared" si="9"/>
        <v>1</v>
      </c>
    </row>
    <row r="518" spans="1:17" x14ac:dyDescent="0.25">
      <c r="A518">
        <v>517</v>
      </c>
      <c r="B518">
        <v>231.022538</v>
      </c>
      <c r="C518" s="4">
        <v>1</v>
      </c>
      <c r="P518">
        <v>1</v>
      </c>
      <c r="Q518" t="str">
        <f t="shared" si="9"/>
        <v>1</v>
      </c>
    </row>
    <row r="519" spans="1:17" x14ac:dyDescent="0.25">
      <c r="A519">
        <v>518</v>
      </c>
      <c r="B519">
        <v>230.96006599999998</v>
      </c>
      <c r="C519" s="4">
        <v>1</v>
      </c>
      <c r="P519">
        <v>1</v>
      </c>
      <c r="Q519" t="str">
        <f t="shared" si="9"/>
        <v>1</v>
      </c>
    </row>
    <row r="520" spans="1:17" x14ac:dyDescent="0.25">
      <c r="A520">
        <v>519</v>
      </c>
      <c r="B520">
        <v>230.97547</v>
      </c>
      <c r="C520" s="4">
        <v>1</v>
      </c>
      <c r="P520">
        <v>1</v>
      </c>
      <c r="Q520" t="str">
        <f t="shared" si="9"/>
        <v>1</v>
      </c>
    </row>
    <row r="521" spans="1:17" x14ac:dyDescent="0.25">
      <c r="A521">
        <v>520</v>
      </c>
      <c r="B521">
        <v>230.936837</v>
      </c>
      <c r="C521" s="4">
        <v>1</v>
      </c>
      <c r="P521">
        <v>1</v>
      </c>
      <c r="Q521" t="str">
        <f t="shared" si="9"/>
        <v>1</v>
      </c>
    </row>
    <row r="522" spans="1:17" x14ac:dyDescent="0.25">
      <c r="A522">
        <v>521</v>
      </c>
      <c r="B522">
        <v>230.97299599999999</v>
      </c>
      <c r="C522" s="4">
        <v>1</v>
      </c>
      <c r="P522">
        <v>1</v>
      </c>
      <c r="Q522" t="str">
        <f t="shared" si="9"/>
        <v>1</v>
      </c>
    </row>
    <row r="523" spans="1:17" x14ac:dyDescent="0.25">
      <c r="A523">
        <v>522</v>
      </c>
      <c r="B523">
        <v>230.960623</v>
      </c>
      <c r="C523" s="4">
        <v>1</v>
      </c>
      <c r="P523">
        <v>1</v>
      </c>
      <c r="Q523" t="str">
        <f t="shared" si="9"/>
        <v>1</v>
      </c>
    </row>
    <row r="524" spans="1:17" x14ac:dyDescent="0.25">
      <c r="A524">
        <v>523</v>
      </c>
      <c r="B524">
        <v>231.03991200000002</v>
      </c>
      <c r="C524" s="4">
        <v>1</v>
      </c>
      <c r="F524">
        <v>231.03637800000001</v>
      </c>
      <c r="G524" s="2">
        <v>3</v>
      </c>
      <c r="H524">
        <v>230.815732</v>
      </c>
      <c r="I524" s="5">
        <v>4</v>
      </c>
      <c r="P524">
        <v>3</v>
      </c>
      <c r="Q524" t="str">
        <f t="shared" si="9"/>
        <v>134</v>
      </c>
    </row>
    <row r="525" spans="1:17" x14ac:dyDescent="0.25">
      <c r="A525">
        <v>524</v>
      </c>
      <c r="F525">
        <v>231.052132</v>
      </c>
      <c r="G525" s="2">
        <v>3</v>
      </c>
      <c r="H525">
        <v>230.82315499999999</v>
      </c>
      <c r="I525" s="5">
        <v>4</v>
      </c>
      <c r="P525">
        <v>2</v>
      </c>
      <c r="Q525" t="str">
        <f t="shared" si="9"/>
        <v>34</v>
      </c>
    </row>
    <row r="526" spans="1:17" x14ac:dyDescent="0.25">
      <c r="A526">
        <v>525</v>
      </c>
      <c r="F526">
        <v>231.01819499999999</v>
      </c>
      <c r="G526" s="2">
        <v>3</v>
      </c>
      <c r="H526">
        <v>230.82032599999999</v>
      </c>
      <c r="I526" s="5">
        <v>4</v>
      </c>
      <c r="P526">
        <v>2</v>
      </c>
      <c r="Q526" t="str">
        <f t="shared" si="9"/>
        <v>34</v>
      </c>
    </row>
    <row r="527" spans="1:17" x14ac:dyDescent="0.25">
      <c r="A527">
        <v>526</v>
      </c>
      <c r="F527">
        <v>231.03667899999999</v>
      </c>
      <c r="G527" s="2">
        <v>3</v>
      </c>
      <c r="H527">
        <v>230.80391399999999</v>
      </c>
      <c r="I527" s="5">
        <v>4</v>
      </c>
      <c r="P527">
        <v>2</v>
      </c>
      <c r="Q527" t="str">
        <f t="shared" si="9"/>
        <v>34</v>
      </c>
    </row>
    <row r="528" spans="1:17" x14ac:dyDescent="0.25">
      <c r="A528">
        <v>527</v>
      </c>
      <c r="F528">
        <v>231.054406</v>
      </c>
      <c r="G528" s="2">
        <v>3</v>
      </c>
      <c r="H528">
        <v>230.79946999999999</v>
      </c>
      <c r="I528" s="5">
        <v>4</v>
      </c>
      <c r="P528">
        <v>2</v>
      </c>
      <c r="Q528" t="str">
        <f t="shared" si="9"/>
        <v>34</v>
      </c>
    </row>
    <row r="529" spans="1:17" x14ac:dyDescent="0.25">
      <c r="A529">
        <v>528</v>
      </c>
      <c r="F529">
        <v>231.01531700000001</v>
      </c>
      <c r="G529" s="2">
        <v>3</v>
      </c>
      <c r="H529">
        <v>230.814469</v>
      </c>
      <c r="I529" s="5">
        <v>4</v>
      </c>
      <c r="P529">
        <v>2</v>
      </c>
      <c r="Q529" t="str">
        <f t="shared" si="9"/>
        <v>34</v>
      </c>
    </row>
    <row r="530" spans="1:17" x14ac:dyDescent="0.25">
      <c r="A530">
        <v>529</v>
      </c>
      <c r="F530">
        <v>231.01809600000001</v>
      </c>
      <c r="G530" s="2">
        <v>3</v>
      </c>
      <c r="H530">
        <v>230.796389</v>
      </c>
      <c r="I530" s="5">
        <v>4</v>
      </c>
      <c r="P530">
        <v>2</v>
      </c>
      <c r="Q530" t="str">
        <f t="shared" si="9"/>
        <v>34</v>
      </c>
    </row>
    <row r="531" spans="1:17" x14ac:dyDescent="0.25">
      <c r="A531">
        <v>530</v>
      </c>
      <c r="D531">
        <v>245.669871</v>
      </c>
      <c r="E531" s="3">
        <v>2</v>
      </c>
      <c r="F531">
        <v>231.046729</v>
      </c>
      <c r="G531" s="2">
        <v>3</v>
      </c>
      <c r="H531">
        <v>230.81315499999999</v>
      </c>
      <c r="I531" s="5">
        <v>4</v>
      </c>
      <c r="P531">
        <v>3</v>
      </c>
      <c r="Q531" t="str">
        <f t="shared" si="9"/>
        <v>234</v>
      </c>
    </row>
    <row r="532" spans="1:17" x14ac:dyDescent="0.25">
      <c r="A532">
        <v>531</v>
      </c>
      <c r="D532">
        <v>245.676287</v>
      </c>
      <c r="E532" s="3">
        <v>2</v>
      </c>
      <c r="F532">
        <v>231.04198299999999</v>
      </c>
      <c r="G532" s="2">
        <v>3</v>
      </c>
      <c r="H532">
        <v>230.816945</v>
      </c>
      <c r="I532" s="5">
        <v>4</v>
      </c>
      <c r="P532">
        <v>3</v>
      </c>
      <c r="Q532" t="str">
        <f t="shared" si="9"/>
        <v>234</v>
      </c>
    </row>
    <row r="533" spans="1:17" x14ac:dyDescent="0.25">
      <c r="A533">
        <v>532</v>
      </c>
      <c r="D533">
        <v>245.65173999999999</v>
      </c>
      <c r="E533" s="3">
        <v>2</v>
      </c>
      <c r="F533">
        <v>230.956582</v>
      </c>
      <c r="G533" s="2">
        <v>3</v>
      </c>
      <c r="H533">
        <v>230.782197</v>
      </c>
      <c r="I533" s="5">
        <v>4</v>
      </c>
      <c r="P533">
        <v>3</v>
      </c>
      <c r="Q533" t="str">
        <f t="shared" si="9"/>
        <v>234</v>
      </c>
    </row>
    <row r="534" spans="1:17" x14ac:dyDescent="0.25">
      <c r="A534">
        <v>533</v>
      </c>
      <c r="D534">
        <v>245.633105</v>
      </c>
      <c r="E534" s="3">
        <v>2</v>
      </c>
      <c r="F534">
        <v>230.968096</v>
      </c>
      <c r="G534" s="2">
        <v>3</v>
      </c>
      <c r="H534">
        <v>230.815732</v>
      </c>
      <c r="I534" s="5">
        <v>4</v>
      </c>
      <c r="P534">
        <v>3</v>
      </c>
      <c r="Q534" t="str">
        <f t="shared" si="9"/>
        <v>234</v>
      </c>
    </row>
    <row r="535" spans="1:17" x14ac:dyDescent="0.25">
      <c r="A535">
        <v>534</v>
      </c>
      <c r="D535">
        <v>245.628409</v>
      </c>
      <c r="E535" s="3">
        <v>2</v>
      </c>
      <c r="F535">
        <v>230.94936100000001</v>
      </c>
      <c r="G535" s="2">
        <v>3</v>
      </c>
      <c r="H535">
        <v>230.815732</v>
      </c>
      <c r="I535" s="5">
        <v>4</v>
      </c>
      <c r="P535">
        <v>3</v>
      </c>
      <c r="Q535" t="str">
        <f t="shared" si="9"/>
        <v>234</v>
      </c>
    </row>
    <row r="536" spans="1:17" x14ac:dyDescent="0.25">
      <c r="A536">
        <v>535</v>
      </c>
      <c r="D536">
        <v>245.62765400000001</v>
      </c>
      <c r="E536" s="3">
        <v>2</v>
      </c>
      <c r="F536">
        <v>231.03637800000001</v>
      </c>
      <c r="G536" s="2">
        <v>3</v>
      </c>
      <c r="P536">
        <v>2</v>
      </c>
      <c r="Q536" t="str">
        <f t="shared" si="9"/>
        <v>23</v>
      </c>
    </row>
    <row r="537" spans="1:17" x14ac:dyDescent="0.25">
      <c r="A537">
        <v>536</v>
      </c>
      <c r="D537">
        <v>245.64810399999999</v>
      </c>
      <c r="E537" s="3">
        <v>2</v>
      </c>
      <c r="F537">
        <v>231.03637800000001</v>
      </c>
      <c r="G537" s="2">
        <v>3</v>
      </c>
      <c r="P537">
        <v>2</v>
      </c>
      <c r="Q537" t="str">
        <f t="shared" si="9"/>
        <v>23</v>
      </c>
    </row>
    <row r="538" spans="1:17" x14ac:dyDescent="0.25">
      <c r="A538">
        <v>537</v>
      </c>
      <c r="D538">
        <v>245.63128499999999</v>
      </c>
      <c r="E538" s="3">
        <v>2</v>
      </c>
      <c r="P538">
        <v>1</v>
      </c>
      <c r="Q538" t="str">
        <f t="shared" si="9"/>
        <v>2</v>
      </c>
    </row>
    <row r="539" spans="1:17" x14ac:dyDescent="0.25">
      <c r="A539">
        <v>538</v>
      </c>
      <c r="D539">
        <v>245.61770100000001</v>
      </c>
      <c r="E539" s="3">
        <v>2</v>
      </c>
      <c r="P539">
        <v>1</v>
      </c>
      <c r="Q539" t="str">
        <f t="shared" si="9"/>
        <v>2</v>
      </c>
    </row>
    <row r="540" spans="1:17" x14ac:dyDescent="0.25">
      <c r="A540">
        <v>539</v>
      </c>
      <c r="D540">
        <v>245.625632</v>
      </c>
      <c r="E540" s="3">
        <v>2</v>
      </c>
      <c r="P540">
        <v>1</v>
      </c>
      <c r="Q540" t="str">
        <f t="shared" si="9"/>
        <v>2</v>
      </c>
    </row>
    <row r="541" spans="1:17" x14ac:dyDescent="0.25">
      <c r="A541">
        <v>540</v>
      </c>
      <c r="D541">
        <v>245.63759899999999</v>
      </c>
      <c r="E541" s="3">
        <v>2</v>
      </c>
      <c r="P541">
        <v>1</v>
      </c>
      <c r="Q541" t="str">
        <f t="shared" si="9"/>
        <v>2</v>
      </c>
    </row>
    <row r="542" spans="1:17" x14ac:dyDescent="0.25">
      <c r="A542">
        <v>541</v>
      </c>
      <c r="D542">
        <v>245.669871</v>
      </c>
      <c r="E542" s="3">
        <v>2</v>
      </c>
      <c r="P542">
        <v>1</v>
      </c>
      <c r="Q542" t="str">
        <f t="shared" si="9"/>
        <v>2</v>
      </c>
    </row>
    <row r="543" spans="1:17" x14ac:dyDescent="0.25">
      <c r="A543">
        <v>542</v>
      </c>
      <c r="B543">
        <v>254.81920500000001</v>
      </c>
      <c r="C543" s="4">
        <v>1</v>
      </c>
      <c r="D543">
        <v>245.72820200000001</v>
      </c>
      <c r="E543" s="3">
        <v>2</v>
      </c>
      <c r="P543">
        <v>2</v>
      </c>
      <c r="Q543" t="str">
        <f t="shared" si="9"/>
        <v>12</v>
      </c>
    </row>
    <row r="544" spans="1:17" x14ac:dyDescent="0.25">
      <c r="A544">
        <v>543</v>
      </c>
      <c r="B544">
        <v>254.83677499999999</v>
      </c>
      <c r="C544" s="4">
        <v>1</v>
      </c>
      <c r="D544">
        <v>245.669871</v>
      </c>
      <c r="E544" s="3">
        <v>2</v>
      </c>
      <c r="P544">
        <v>2</v>
      </c>
      <c r="Q544" t="str">
        <f t="shared" si="9"/>
        <v>12</v>
      </c>
    </row>
    <row r="545" spans="1:17" x14ac:dyDescent="0.25">
      <c r="A545">
        <v>544</v>
      </c>
      <c r="B545">
        <v>254.84723199999999</v>
      </c>
      <c r="C545" s="4">
        <v>1</v>
      </c>
      <c r="P545">
        <v>1</v>
      </c>
      <c r="Q545" t="str">
        <f t="shared" si="9"/>
        <v>1</v>
      </c>
    </row>
    <row r="546" spans="1:17" x14ac:dyDescent="0.25">
      <c r="A546">
        <v>545</v>
      </c>
      <c r="B546">
        <v>254.85586799999999</v>
      </c>
      <c r="C546" s="4">
        <v>1</v>
      </c>
      <c r="P546">
        <v>1</v>
      </c>
      <c r="Q546" t="str">
        <f t="shared" si="9"/>
        <v>1</v>
      </c>
    </row>
    <row r="547" spans="1:17" x14ac:dyDescent="0.25">
      <c r="A547">
        <v>546</v>
      </c>
      <c r="B547">
        <v>254.81414999999998</v>
      </c>
      <c r="C547" s="4">
        <v>1</v>
      </c>
      <c r="H547">
        <v>248.672999</v>
      </c>
      <c r="I547" s="5">
        <v>4</v>
      </c>
      <c r="P547">
        <v>2</v>
      </c>
      <c r="Q547" t="str">
        <f t="shared" si="9"/>
        <v>14</v>
      </c>
    </row>
    <row r="548" spans="1:17" x14ac:dyDescent="0.25">
      <c r="A548">
        <v>547</v>
      </c>
      <c r="B548">
        <v>254.851271</v>
      </c>
      <c r="C548" s="4">
        <v>1</v>
      </c>
      <c r="H548">
        <v>248.677043</v>
      </c>
      <c r="I548" s="5">
        <v>4</v>
      </c>
      <c r="P548">
        <v>2</v>
      </c>
      <c r="Q548" t="str">
        <f t="shared" si="9"/>
        <v>14</v>
      </c>
    </row>
    <row r="549" spans="1:17" x14ac:dyDescent="0.25">
      <c r="A549">
        <v>548</v>
      </c>
      <c r="B549">
        <v>254.83470399999999</v>
      </c>
      <c r="C549" s="4">
        <v>1</v>
      </c>
      <c r="H549">
        <v>248.68269599999999</v>
      </c>
      <c r="I549" s="5">
        <v>4</v>
      </c>
      <c r="P549">
        <v>2</v>
      </c>
      <c r="Q549" t="str">
        <f t="shared" si="9"/>
        <v>14</v>
      </c>
    </row>
    <row r="550" spans="1:17" x14ac:dyDescent="0.25">
      <c r="A550">
        <v>549</v>
      </c>
      <c r="B550">
        <v>254.80748599999998</v>
      </c>
      <c r="C550" s="4">
        <v>1</v>
      </c>
      <c r="H550">
        <v>248.688605</v>
      </c>
      <c r="I550" s="5">
        <v>4</v>
      </c>
      <c r="P550">
        <v>2</v>
      </c>
      <c r="Q550" t="str">
        <f t="shared" si="9"/>
        <v>14</v>
      </c>
    </row>
    <row r="551" spans="1:17" x14ac:dyDescent="0.25">
      <c r="A551">
        <v>550</v>
      </c>
      <c r="B551">
        <v>254.79728599999999</v>
      </c>
      <c r="C551" s="4">
        <v>1</v>
      </c>
      <c r="H551">
        <v>248.697394</v>
      </c>
      <c r="I551" s="5">
        <v>4</v>
      </c>
      <c r="P551">
        <v>2</v>
      </c>
      <c r="Q551" t="str">
        <f t="shared" si="9"/>
        <v>14</v>
      </c>
    </row>
    <row r="552" spans="1:17" x14ac:dyDescent="0.25">
      <c r="A552">
        <v>551</v>
      </c>
      <c r="B552">
        <v>254.73652899999999</v>
      </c>
      <c r="C552" s="4">
        <v>1</v>
      </c>
      <c r="F552">
        <v>253.47462300000001</v>
      </c>
      <c r="G552" s="2">
        <v>3</v>
      </c>
      <c r="H552">
        <v>248.67441400000001</v>
      </c>
      <c r="I552" s="5">
        <v>4</v>
      </c>
      <c r="P552">
        <v>3</v>
      </c>
      <c r="Q552" t="str">
        <f t="shared" si="9"/>
        <v>134</v>
      </c>
    </row>
    <row r="553" spans="1:17" x14ac:dyDescent="0.25">
      <c r="A553">
        <v>552</v>
      </c>
      <c r="B553">
        <v>254.81920500000001</v>
      </c>
      <c r="C553" s="4">
        <v>1</v>
      </c>
      <c r="F553">
        <v>253.4821</v>
      </c>
      <c r="G553" s="2">
        <v>3</v>
      </c>
      <c r="H553">
        <v>248.68688800000001</v>
      </c>
      <c r="I553" s="5">
        <v>4</v>
      </c>
      <c r="P553">
        <v>3</v>
      </c>
      <c r="Q553" t="str">
        <f t="shared" si="9"/>
        <v>134</v>
      </c>
    </row>
    <row r="554" spans="1:17" x14ac:dyDescent="0.25">
      <c r="A554">
        <v>553</v>
      </c>
      <c r="B554">
        <v>254.81920500000001</v>
      </c>
      <c r="C554" s="4">
        <v>1</v>
      </c>
      <c r="F554">
        <v>253.51719900000001</v>
      </c>
      <c r="G554" s="2">
        <v>3</v>
      </c>
      <c r="H554">
        <v>248.687243</v>
      </c>
      <c r="I554" s="5">
        <v>4</v>
      </c>
      <c r="P554">
        <v>3</v>
      </c>
      <c r="Q554" t="str">
        <f t="shared" si="9"/>
        <v>134</v>
      </c>
    </row>
    <row r="555" spans="1:17" x14ac:dyDescent="0.25">
      <c r="A555">
        <v>554</v>
      </c>
      <c r="F555">
        <v>253.54446999999999</v>
      </c>
      <c r="G555" s="2">
        <v>3</v>
      </c>
      <c r="H555">
        <v>248.636031</v>
      </c>
      <c r="I555" s="5">
        <v>4</v>
      </c>
      <c r="P555">
        <v>2</v>
      </c>
      <c r="Q555" t="str">
        <f t="shared" si="9"/>
        <v>34</v>
      </c>
    </row>
    <row r="556" spans="1:17" x14ac:dyDescent="0.25">
      <c r="A556">
        <v>555</v>
      </c>
      <c r="F556">
        <v>253.52507700000001</v>
      </c>
      <c r="G556" s="2">
        <v>3</v>
      </c>
      <c r="H556">
        <v>248.65911399999999</v>
      </c>
      <c r="I556" s="5">
        <v>4</v>
      </c>
      <c r="P556">
        <v>2</v>
      </c>
      <c r="Q556" t="str">
        <f t="shared" si="9"/>
        <v>34</v>
      </c>
    </row>
    <row r="557" spans="1:17" x14ac:dyDescent="0.25">
      <c r="A557">
        <v>556</v>
      </c>
      <c r="F557">
        <v>253.56118599999999</v>
      </c>
      <c r="G557" s="2">
        <v>3</v>
      </c>
      <c r="H557">
        <v>248.65083199999998</v>
      </c>
      <c r="I557" s="5">
        <v>4</v>
      </c>
      <c r="P557">
        <v>2</v>
      </c>
      <c r="Q557" t="str">
        <f t="shared" si="9"/>
        <v>34</v>
      </c>
    </row>
    <row r="558" spans="1:17" x14ac:dyDescent="0.25">
      <c r="A558">
        <v>557</v>
      </c>
      <c r="D558">
        <v>266.41548</v>
      </c>
      <c r="E558" s="3">
        <v>2</v>
      </c>
      <c r="F558">
        <v>253.55840899999998</v>
      </c>
      <c r="G558" s="2">
        <v>3</v>
      </c>
      <c r="H558">
        <v>248.72380699999999</v>
      </c>
      <c r="I558" s="5">
        <v>4</v>
      </c>
      <c r="P558">
        <v>3</v>
      </c>
      <c r="Q558" t="str">
        <f t="shared" si="9"/>
        <v>234</v>
      </c>
    </row>
    <row r="559" spans="1:17" x14ac:dyDescent="0.25">
      <c r="A559">
        <v>558</v>
      </c>
      <c r="D559">
        <v>266.44497200000001</v>
      </c>
      <c r="E559" s="3">
        <v>2</v>
      </c>
      <c r="F559">
        <v>253.558764</v>
      </c>
      <c r="G559" s="2">
        <v>3</v>
      </c>
      <c r="H559">
        <v>248.672999</v>
      </c>
      <c r="I559" s="5">
        <v>4</v>
      </c>
      <c r="P559">
        <v>3</v>
      </c>
      <c r="Q559" t="str">
        <f t="shared" si="9"/>
        <v>234</v>
      </c>
    </row>
    <row r="560" spans="1:17" x14ac:dyDescent="0.25">
      <c r="A560">
        <v>559</v>
      </c>
      <c r="D560">
        <v>266.47951399999999</v>
      </c>
      <c r="E560" s="3">
        <v>2</v>
      </c>
      <c r="F560">
        <v>253.54416900000001</v>
      </c>
      <c r="G560" s="2">
        <v>3</v>
      </c>
      <c r="P560">
        <v>2</v>
      </c>
      <c r="Q560" t="str">
        <f t="shared" si="9"/>
        <v>23</v>
      </c>
    </row>
    <row r="561" spans="1:17" x14ac:dyDescent="0.25">
      <c r="A561">
        <v>560</v>
      </c>
      <c r="D561">
        <v>266.39411799999999</v>
      </c>
      <c r="E561" s="3">
        <v>2</v>
      </c>
      <c r="F561">
        <v>253.53628800000001</v>
      </c>
      <c r="G561" s="2">
        <v>3</v>
      </c>
      <c r="P561">
        <v>2</v>
      </c>
      <c r="Q561" t="str">
        <f t="shared" si="9"/>
        <v>23</v>
      </c>
    </row>
    <row r="562" spans="1:17" x14ac:dyDescent="0.25">
      <c r="A562">
        <v>561</v>
      </c>
      <c r="D562">
        <v>266.467848</v>
      </c>
      <c r="E562" s="3">
        <v>2</v>
      </c>
      <c r="F562">
        <v>253.53962200000001</v>
      </c>
      <c r="G562" s="2">
        <v>3</v>
      </c>
      <c r="P562">
        <v>2</v>
      </c>
      <c r="Q562" t="str">
        <f t="shared" si="9"/>
        <v>23</v>
      </c>
    </row>
    <row r="563" spans="1:17" x14ac:dyDescent="0.25">
      <c r="A563">
        <v>562</v>
      </c>
      <c r="D563">
        <v>266.41977199999997</v>
      </c>
      <c r="E563" s="3">
        <v>2</v>
      </c>
      <c r="F563">
        <v>253.56154100000001</v>
      </c>
      <c r="G563" s="2">
        <v>3</v>
      </c>
      <c r="P563">
        <v>2</v>
      </c>
      <c r="Q563" t="str">
        <f t="shared" si="9"/>
        <v>23</v>
      </c>
    </row>
    <row r="564" spans="1:17" x14ac:dyDescent="0.25">
      <c r="A564">
        <v>563</v>
      </c>
      <c r="D564">
        <v>266.43396200000001</v>
      </c>
      <c r="E564" s="3">
        <v>2</v>
      </c>
      <c r="F564">
        <v>253.58340699999999</v>
      </c>
      <c r="G564" s="2">
        <v>3</v>
      </c>
      <c r="P564">
        <v>2</v>
      </c>
      <c r="Q564" t="str">
        <f t="shared" si="9"/>
        <v>23</v>
      </c>
    </row>
    <row r="565" spans="1:17" x14ac:dyDescent="0.25">
      <c r="A565">
        <v>564</v>
      </c>
      <c r="D565">
        <v>266.42689000000001</v>
      </c>
      <c r="E565" s="3">
        <v>2</v>
      </c>
      <c r="F565">
        <v>253.65602699999999</v>
      </c>
      <c r="G565" s="2">
        <v>3</v>
      </c>
      <c r="P565">
        <v>2</v>
      </c>
      <c r="Q565" t="str">
        <f t="shared" si="9"/>
        <v>23</v>
      </c>
    </row>
    <row r="566" spans="1:17" x14ac:dyDescent="0.25">
      <c r="A566">
        <v>565</v>
      </c>
      <c r="D566">
        <v>266.41199699999999</v>
      </c>
      <c r="E566" s="3">
        <v>2</v>
      </c>
      <c r="F566">
        <v>253.47462300000001</v>
      </c>
      <c r="G566" s="2">
        <v>3</v>
      </c>
      <c r="P566">
        <v>2</v>
      </c>
      <c r="Q566" t="str">
        <f t="shared" si="9"/>
        <v>23</v>
      </c>
    </row>
    <row r="567" spans="1:17" x14ac:dyDescent="0.25">
      <c r="A567">
        <v>566</v>
      </c>
      <c r="D567">
        <v>266.43068199999999</v>
      </c>
      <c r="E567" s="3">
        <v>2</v>
      </c>
      <c r="F567">
        <v>253.47462300000001</v>
      </c>
      <c r="G567" s="2">
        <v>3</v>
      </c>
      <c r="P567">
        <v>2</v>
      </c>
      <c r="Q567" t="str">
        <f t="shared" si="9"/>
        <v>23</v>
      </c>
    </row>
    <row r="568" spans="1:17" x14ac:dyDescent="0.25">
      <c r="A568">
        <v>567</v>
      </c>
      <c r="D568">
        <v>266.44184000000001</v>
      </c>
      <c r="E568" s="3">
        <v>2</v>
      </c>
      <c r="P568">
        <v>1</v>
      </c>
      <c r="Q568" t="str">
        <f t="shared" si="9"/>
        <v>2</v>
      </c>
    </row>
    <row r="569" spans="1:17" x14ac:dyDescent="0.25">
      <c r="A569">
        <v>568</v>
      </c>
      <c r="B569">
        <v>272.22937300000001</v>
      </c>
      <c r="C569" s="4">
        <v>1</v>
      </c>
      <c r="D569">
        <v>266.42810700000001</v>
      </c>
      <c r="E569" s="3">
        <v>2</v>
      </c>
      <c r="P569">
        <v>2</v>
      </c>
      <c r="Q569" t="str">
        <f t="shared" si="9"/>
        <v>12</v>
      </c>
    </row>
    <row r="570" spans="1:17" x14ac:dyDescent="0.25">
      <c r="A570">
        <v>569</v>
      </c>
      <c r="B570">
        <v>272.22937300000001</v>
      </c>
      <c r="C570" s="4">
        <v>1</v>
      </c>
      <c r="D570">
        <v>266.475932</v>
      </c>
      <c r="E570" s="3">
        <v>2</v>
      </c>
      <c r="P570">
        <v>2</v>
      </c>
      <c r="Q570" t="str">
        <f t="shared" si="9"/>
        <v>12</v>
      </c>
    </row>
    <row r="571" spans="1:17" x14ac:dyDescent="0.25">
      <c r="A571">
        <v>570</v>
      </c>
      <c r="B571">
        <v>272.24977699999999</v>
      </c>
      <c r="C571" s="4">
        <v>1</v>
      </c>
      <c r="D571">
        <v>266.51901099999998</v>
      </c>
      <c r="E571" s="3">
        <v>2</v>
      </c>
      <c r="P571">
        <v>2</v>
      </c>
      <c r="Q571" t="str">
        <f t="shared" si="9"/>
        <v>12</v>
      </c>
    </row>
    <row r="572" spans="1:17" x14ac:dyDescent="0.25">
      <c r="A572">
        <v>571</v>
      </c>
      <c r="B572">
        <v>272.253466</v>
      </c>
      <c r="C572" s="4">
        <v>1</v>
      </c>
      <c r="D572">
        <v>266.54405800000001</v>
      </c>
      <c r="E572" s="3">
        <v>2</v>
      </c>
      <c r="P572">
        <v>2</v>
      </c>
      <c r="Q572" t="str">
        <f t="shared" si="9"/>
        <v>12</v>
      </c>
    </row>
    <row r="573" spans="1:17" x14ac:dyDescent="0.25">
      <c r="A573">
        <v>572</v>
      </c>
      <c r="B573">
        <v>272.25614000000002</v>
      </c>
      <c r="C573" s="4">
        <v>1</v>
      </c>
      <c r="D573">
        <v>266.41548</v>
      </c>
      <c r="E573" s="3">
        <v>2</v>
      </c>
      <c r="P573">
        <v>2</v>
      </c>
      <c r="Q573" t="str">
        <f t="shared" si="9"/>
        <v>12</v>
      </c>
    </row>
    <row r="574" spans="1:17" x14ac:dyDescent="0.25">
      <c r="A574">
        <v>573</v>
      </c>
      <c r="B574">
        <v>272.24609199999998</v>
      </c>
      <c r="C574" s="4">
        <v>1</v>
      </c>
      <c r="P574">
        <v>1</v>
      </c>
      <c r="Q574" t="str">
        <f t="shared" si="9"/>
        <v>1</v>
      </c>
    </row>
    <row r="575" spans="1:17" x14ac:dyDescent="0.25">
      <c r="A575">
        <v>574</v>
      </c>
      <c r="B575">
        <v>272.22937300000001</v>
      </c>
      <c r="C575" s="4">
        <v>1</v>
      </c>
      <c r="J575">
        <v>235.695279</v>
      </c>
      <c r="K575" t="s">
        <v>22</v>
      </c>
      <c r="Q575" t="str">
        <f t="shared" si="9"/>
        <v>1</v>
      </c>
    </row>
    <row r="576" spans="1:17" x14ac:dyDescent="0.25">
      <c r="A576">
        <v>575</v>
      </c>
      <c r="Q576" t="str">
        <f t="shared" si="9"/>
        <v/>
      </c>
    </row>
    <row r="577" spans="1:17" x14ac:dyDescent="0.25">
      <c r="A577">
        <v>576</v>
      </c>
      <c r="J577">
        <v>235.92335</v>
      </c>
      <c r="K577" t="s">
        <v>22</v>
      </c>
      <c r="Q577" t="str">
        <f t="shared" si="9"/>
        <v/>
      </c>
    </row>
    <row r="578" spans="1:17" x14ac:dyDescent="0.25">
      <c r="A578">
        <v>577</v>
      </c>
      <c r="D578">
        <v>258.135649</v>
      </c>
      <c r="E578" s="3">
        <v>2</v>
      </c>
      <c r="P578">
        <v>1</v>
      </c>
      <c r="Q578" t="str">
        <f t="shared" ref="Q578:Q641" si="10">CONCATENATE(C578,E578,G578,I578)</f>
        <v>2</v>
      </c>
    </row>
    <row r="579" spans="1:17" x14ac:dyDescent="0.25">
      <c r="A579">
        <v>578</v>
      </c>
      <c r="D579">
        <v>258.15751899999998</v>
      </c>
      <c r="E579" s="3">
        <v>2</v>
      </c>
      <c r="P579">
        <v>1</v>
      </c>
      <c r="Q579" t="str">
        <f t="shared" si="10"/>
        <v>2</v>
      </c>
    </row>
    <row r="580" spans="1:17" x14ac:dyDescent="0.25">
      <c r="A580">
        <v>579</v>
      </c>
      <c r="D580">
        <v>258.17019099999999</v>
      </c>
      <c r="E580" s="3">
        <v>2</v>
      </c>
      <c r="P580">
        <v>1</v>
      </c>
      <c r="Q580" t="str">
        <f t="shared" si="10"/>
        <v>2</v>
      </c>
    </row>
    <row r="581" spans="1:17" x14ac:dyDescent="0.25">
      <c r="A581">
        <v>580</v>
      </c>
      <c r="D581">
        <v>258.15640500000001</v>
      </c>
      <c r="E581" s="3">
        <v>2</v>
      </c>
      <c r="F581">
        <v>264.72187700000001</v>
      </c>
      <c r="G581" s="2">
        <v>3</v>
      </c>
      <c r="P581">
        <v>2</v>
      </c>
      <c r="Q581" t="str">
        <f t="shared" si="10"/>
        <v>23</v>
      </c>
    </row>
    <row r="582" spans="1:17" x14ac:dyDescent="0.25">
      <c r="A582">
        <v>581</v>
      </c>
      <c r="D582">
        <v>258.147921</v>
      </c>
      <c r="E582" s="3">
        <v>2</v>
      </c>
      <c r="F582">
        <v>264.72268500000001</v>
      </c>
      <c r="G582" s="2">
        <v>3</v>
      </c>
      <c r="P582">
        <v>2</v>
      </c>
      <c r="Q582" t="str">
        <f t="shared" si="10"/>
        <v>23</v>
      </c>
    </row>
    <row r="583" spans="1:17" x14ac:dyDescent="0.25">
      <c r="A583">
        <v>582</v>
      </c>
      <c r="D583">
        <v>258.15978899999999</v>
      </c>
      <c r="E583" s="3">
        <v>2</v>
      </c>
      <c r="F583">
        <v>264.73531200000002</v>
      </c>
      <c r="G583" s="2">
        <v>3</v>
      </c>
      <c r="P583">
        <v>2</v>
      </c>
      <c r="Q583" t="str">
        <f t="shared" si="10"/>
        <v>23</v>
      </c>
    </row>
    <row r="584" spans="1:17" x14ac:dyDescent="0.25">
      <c r="A584">
        <v>583</v>
      </c>
      <c r="D584">
        <v>258.16221100000001</v>
      </c>
      <c r="E584" s="3">
        <v>2</v>
      </c>
      <c r="F584">
        <v>264.70243299999998</v>
      </c>
      <c r="G584" s="2">
        <v>3</v>
      </c>
      <c r="P584">
        <v>2</v>
      </c>
      <c r="Q584" t="str">
        <f t="shared" si="10"/>
        <v>23</v>
      </c>
    </row>
    <row r="585" spans="1:17" x14ac:dyDescent="0.25">
      <c r="A585">
        <v>584</v>
      </c>
      <c r="D585">
        <v>258.19135499999999</v>
      </c>
      <c r="E585" s="3">
        <v>2</v>
      </c>
      <c r="F585">
        <v>264.69546800000001</v>
      </c>
      <c r="G585" s="2">
        <v>3</v>
      </c>
      <c r="P585">
        <v>2</v>
      </c>
      <c r="Q585" t="str">
        <f t="shared" si="10"/>
        <v>23</v>
      </c>
    </row>
    <row r="586" spans="1:17" x14ac:dyDescent="0.25">
      <c r="A586">
        <v>585</v>
      </c>
      <c r="D586">
        <v>258.21816899999999</v>
      </c>
      <c r="E586" s="3">
        <v>2</v>
      </c>
      <c r="F586">
        <v>264.69298800000001</v>
      </c>
      <c r="G586" s="2">
        <v>3</v>
      </c>
      <c r="H586">
        <v>261.13842299999999</v>
      </c>
      <c r="I586" s="5">
        <v>4</v>
      </c>
      <c r="P586">
        <v>3</v>
      </c>
      <c r="Q586" t="str">
        <f t="shared" si="10"/>
        <v>234</v>
      </c>
    </row>
    <row r="587" spans="1:17" x14ac:dyDescent="0.25">
      <c r="A587">
        <v>586</v>
      </c>
      <c r="D587">
        <v>258.17397899999997</v>
      </c>
      <c r="E587" s="3">
        <v>2</v>
      </c>
      <c r="F587">
        <v>264.68016699999998</v>
      </c>
      <c r="G587" s="2">
        <v>3</v>
      </c>
      <c r="H587">
        <v>261.04418800000002</v>
      </c>
      <c r="I587" s="5">
        <v>4</v>
      </c>
      <c r="P587">
        <v>3</v>
      </c>
      <c r="Q587" t="str">
        <f t="shared" si="10"/>
        <v>234</v>
      </c>
    </row>
    <row r="588" spans="1:17" x14ac:dyDescent="0.25">
      <c r="A588">
        <v>587</v>
      </c>
      <c r="D588">
        <v>258.135649</v>
      </c>
      <c r="E588" s="3">
        <v>2</v>
      </c>
      <c r="F588">
        <v>264.68975699999999</v>
      </c>
      <c r="G588" s="2">
        <v>3</v>
      </c>
      <c r="H588">
        <v>261.06044600000001</v>
      </c>
      <c r="I588" s="5">
        <v>4</v>
      </c>
      <c r="P588">
        <v>3</v>
      </c>
      <c r="Q588" t="str">
        <f t="shared" si="10"/>
        <v>234</v>
      </c>
    </row>
    <row r="589" spans="1:17" x14ac:dyDescent="0.25">
      <c r="A589">
        <v>588</v>
      </c>
      <c r="F589">
        <v>264.70763699999998</v>
      </c>
      <c r="G589" s="2">
        <v>3</v>
      </c>
      <c r="H589">
        <v>261.08363199999997</v>
      </c>
      <c r="I589" s="5">
        <v>4</v>
      </c>
      <c r="P589">
        <v>2</v>
      </c>
      <c r="Q589" t="str">
        <f t="shared" si="10"/>
        <v>34</v>
      </c>
    </row>
    <row r="590" spans="1:17" x14ac:dyDescent="0.25">
      <c r="A590">
        <v>589</v>
      </c>
      <c r="F590">
        <v>264.72187700000001</v>
      </c>
      <c r="G590" s="2">
        <v>3</v>
      </c>
      <c r="H590">
        <v>261.10155700000001</v>
      </c>
      <c r="I590" s="5">
        <v>4</v>
      </c>
      <c r="P590">
        <v>2</v>
      </c>
      <c r="Q590" t="str">
        <f t="shared" si="10"/>
        <v>34</v>
      </c>
    </row>
    <row r="591" spans="1:17" x14ac:dyDescent="0.25">
      <c r="A591">
        <v>590</v>
      </c>
      <c r="F591">
        <v>264.72187700000001</v>
      </c>
      <c r="G591" s="2">
        <v>3</v>
      </c>
      <c r="H591">
        <v>261.10504400000002</v>
      </c>
      <c r="I591" s="5">
        <v>4</v>
      </c>
      <c r="P591">
        <v>2</v>
      </c>
      <c r="Q591" t="str">
        <f t="shared" si="10"/>
        <v>34</v>
      </c>
    </row>
    <row r="592" spans="1:17" x14ac:dyDescent="0.25">
      <c r="A592">
        <v>591</v>
      </c>
      <c r="F592">
        <v>264.72187700000001</v>
      </c>
      <c r="G592" s="2">
        <v>3</v>
      </c>
      <c r="H592">
        <v>261.13378</v>
      </c>
      <c r="I592" s="5">
        <v>4</v>
      </c>
      <c r="P592">
        <v>2</v>
      </c>
      <c r="Q592" t="str">
        <f t="shared" si="10"/>
        <v>34</v>
      </c>
    </row>
    <row r="593" spans="1:17" x14ac:dyDescent="0.25">
      <c r="A593">
        <v>592</v>
      </c>
      <c r="H593">
        <v>261.15680900000001</v>
      </c>
      <c r="I593" s="5">
        <v>4</v>
      </c>
      <c r="P593">
        <v>1</v>
      </c>
      <c r="Q593" t="str">
        <f t="shared" si="10"/>
        <v>4</v>
      </c>
    </row>
    <row r="594" spans="1:17" x14ac:dyDescent="0.25">
      <c r="A594">
        <v>593</v>
      </c>
      <c r="H594">
        <v>261.15367800000001</v>
      </c>
      <c r="I594" s="5">
        <v>4</v>
      </c>
      <c r="P594">
        <v>1</v>
      </c>
      <c r="Q594" t="str">
        <f t="shared" si="10"/>
        <v>4</v>
      </c>
    </row>
    <row r="595" spans="1:17" x14ac:dyDescent="0.25">
      <c r="A595">
        <v>594</v>
      </c>
      <c r="H595">
        <v>261.09509500000001</v>
      </c>
      <c r="I595" s="5">
        <v>4</v>
      </c>
      <c r="P595">
        <v>1</v>
      </c>
      <c r="Q595" t="str">
        <f t="shared" si="10"/>
        <v>4</v>
      </c>
    </row>
    <row r="596" spans="1:17" x14ac:dyDescent="0.25">
      <c r="A596">
        <v>595</v>
      </c>
      <c r="B596">
        <v>242.98844199999999</v>
      </c>
      <c r="C596" s="4">
        <v>1</v>
      </c>
      <c r="H596">
        <v>261.13842299999999</v>
      </c>
      <c r="I596" s="5">
        <v>4</v>
      </c>
      <c r="P596">
        <v>2</v>
      </c>
      <c r="Q596" t="str">
        <f t="shared" si="10"/>
        <v>14</v>
      </c>
    </row>
    <row r="597" spans="1:17" x14ac:dyDescent="0.25">
      <c r="A597">
        <v>596</v>
      </c>
      <c r="B597">
        <v>242.96632299999999</v>
      </c>
      <c r="C597" s="4">
        <v>1</v>
      </c>
      <c r="P597">
        <v>1</v>
      </c>
      <c r="Q597" t="str">
        <f t="shared" si="10"/>
        <v>1</v>
      </c>
    </row>
    <row r="598" spans="1:17" x14ac:dyDescent="0.25">
      <c r="A598">
        <v>597</v>
      </c>
      <c r="B598">
        <v>242.97783899999999</v>
      </c>
      <c r="C598" s="4">
        <v>1</v>
      </c>
      <c r="P598">
        <v>1</v>
      </c>
      <c r="Q598" t="str">
        <f t="shared" si="10"/>
        <v>1</v>
      </c>
    </row>
    <row r="599" spans="1:17" x14ac:dyDescent="0.25">
      <c r="A599">
        <v>598</v>
      </c>
      <c r="B599">
        <v>242.973544</v>
      </c>
      <c r="C599" s="4">
        <v>1</v>
      </c>
      <c r="P599">
        <v>1</v>
      </c>
      <c r="Q599" t="str">
        <f t="shared" si="10"/>
        <v>1</v>
      </c>
    </row>
    <row r="600" spans="1:17" x14ac:dyDescent="0.25">
      <c r="A600">
        <v>599</v>
      </c>
      <c r="B600">
        <v>242.984151</v>
      </c>
      <c r="C600" s="4">
        <v>1</v>
      </c>
      <c r="P600">
        <v>1</v>
      </c>
      <c r="Q600" t="str">
        <f t="shared" si="10"/>
        <v>1</v>
      </c>
    </row>
    <row r="601" spans="1:17" x14ac:dyDescent="0.25">
      <c r="A601">
        <v>600</v>
      </c>
      <c r="B601">
        <v>242.97576799999999</v>
      </c>
      <c r="C601" s="4">
        <v>1</v>
      </c>
      <c r="D601">
        <v>238.28752399999999</v>
      </c>
      <c r="E601" s="3">
        <v>2</v>
      </c>
      <c r="P601">
        <v>2</v>
      </c>
      <c r="Q601" t="str">
        <f t="shared" si="10"/>
        <v>12</v>
      </c>
    </row>
    <row r="602" spans="1:17" x14ac:dyDescent="0.25">
      <c r="A602">
        <v>601</v>
      </c>
      <c r="B602">
        <v>242.96692899999999</v>
      </c>
      <c r="C602" s="4">
        <v>1</v>
      </c>
      <c r="D602">
        <v>238.25393700000001</v>
      </c>
      <c r="E602" s="3">
        <v>2</v>
      </c>
      <c r="P602">
        <v>2</v>
      </c>
      <c r="Q602" t="str">
        <f t="shared" si="10"/>
        <v>12</v>
      </c>
    </row>
    <row r="603" spans="1:17" x14ac:dyDescent="0.25">
      <c r="A603">
        <v>602</v>
      </c>
      <c r="B603">
        <v>242.91657900000001</v>
      </c>
      <c r="C603" s="4">
        <v>1</v>
      </c>
      <c r="D603">
        <v>238.29292699999999</v>
      </c>
      <c r="E603" s="3">
        <v>2</v>
      </c>
      <c r="P603">
        <v>2</v>
      </c>
      <c r="Q603" t="str">
        <f t="shared" si="10"/>
        <v>12</v>
      </c>
    </row>
    <row r="604" spans="1:17" x14ac:dyDescent="0.25">
      <c r="A604">
        <v>603</v>
      </c>
      <c r="B604">
        <v>242.91804200000001</v>
      </c>
      <c r="C604" s="4">
        <v>1</v>
      </c>
      <c r="D604">
        <v>238.27499599999999</v>
      </c>
      <c r="E604" s="3">
        <v>2</v>
      </c>
      <c r="P604">
        <v>2</v>
      </c>
      <c r="Q604" t="str">
        <f t="shared" si="10"/>
        <v>12</v>
      </c>
    </row>
    <row r="605" spans="1:17" x14ac:dyDescent="0.25">
      <c r="A605">
        <v>604</v>
      </c>
      <c r="B605">
        <v>242.98844199999999</v>
      </c>
      <c r="C605" s="4">
        <v>1</v>
      </c>
      <c r="D605">
        <v>238.25929099999999</v>
      </c>
      <c r="E605" s="3">
        <v>2</v>
      </c>
      <c r="P605">
        <v>2</v>
      </c>
      <c r="Q605" t="str">
        <f t="shared" si="10"/>
        <v>12</v>
      </c>
    </row>
    <row r="606" spans="1:17" x14ac:dyDescent="0.25">
      <c r="A606">
        <v>605</v>
      </c>
      <c r="D606">
        <v>238.34181100000001</v>
      </c>
      <c r="E606" s="3">
        <v>2</v>
      </c>
      <c r="P606">
        <v>1</v>
      </c>
      <c r="Q606" t="str">
        <f t="shared" si="10"/>
        <v>2</v>
      </c>
    </row>
    <row r="607" spans="1:17" x14ac:dyDescent="0.25">
      <c r="A607">
        <v>606</v>
      </c>
      <c r="D607">
        <v>238.344033</v>
      </c>
      <c r="E607" s="3">
        <v>2</v>
      </c>
      <c r="P607">
        <v>1</v>
      </c>
      <c r="Q607" t="str">
        <f t="shared" si="10"/>
        <v>2</v>
      </c>
    </row>
    <row r="608" spans="1:17" x14ac:dyDescent="0.25">
      <c r="A608">
        <v>607</v>
      </c>
      <c r="D608">
        <v>238.30545100000001</v>
      </c>
      <c r="E608" s="3">
        <v>2</v>
      </c>
      <c r="P608">
        <v>1</v>
      </c>
      <c r="Q608" t="str">
        <f t="shared" si="10"/>
        <v>2</v>
      </c>
    </row>
    <row r="609" spans="1:17" x14ac:dyDescent="0.25">
      <c r="A609">
        <v>608</v>
      </c>
      <c r="D609">
        <v>238.335803</v>
      </c>
      <c r="E609" s="3">
        <v>2</v>
      </c>
      <c r="H609">
        <v>238.43125000000001</v>
      </c>
      <c r="I609" s="5">
        <v>4</v>
      </c>
      <c r="P609">
        <v>2</v>
      </c>
      <c r="Q609" t="str">
        <f t="shared" si="10"/>
        <v>24</v>
      </c>
    </row>
    <row r="610" spans="1:17" x14ac:dyDescent="0.25">
      <c r="A610">
        <v>609</v>
      </c>
      <c r="D610">
        <v>238.28752399999999</v>
      </c>
      <c r="E610" s="3">
        <v>2</v>
      </c>
      <c r="F610">
        <v>238.089045</v>
      </c>
      <c r="G610" s="2">
        <v>3</v>
      </c>
      <c r="H610">
        <v>238.45832100000001</v>
      </c>
      <c r="I610" s="5">
        <v>4</v>
      </c>
      <c r="P610">
        <v>3</v>
      </c>
      <c r="Q610" t="str">
        <f t="shared" si="10"/>
        <v>234</v>
      </c>
    </row>
    <row r="611" spans="1:17" x14ac:dyDescent="0.25">
      <c r="A611">
        <v>610</v>
      </c>
      <c r="F611">
        <v>238.06480500000001</v>
      </c>
      <c r="G611" s="2">
        <v>3</v>
      </c>
      <c r="H611">
        <v>238.46483699999999</v>
      </c>
      <c r="I611" s="5">
        <v>4</v>
      </c>
      <c r="P611">
        <v>2</v>
      </c>
      <c r="Q611" t="str">
        <f t="shared" si="10"/>
        <v>34</v>
      </c>
    </row>
    <row r="612" spans="1:17" x14ac:dyDescent="0.25">
      <c r="A612">
        <v>611</v>
      </c>
      <c r="F612">
        <v>238.065968</v>
      </c>
      <c r="G612" s="2">
        <v>3</v>
      </c>
      <c r="H612">
        <v>238.443524</v>
      </c>
      <c r="I612" s="5">
        <v>4</v>
      </c>
      <c r="P612">
        <v>2</v>
      </c>
      <c r="Q612" t="str">
        <f t="shared" si="10"/>
        <v>34</v>
      </c>
    </row>
    <row r="613" spans="1:17" x14ac:dyDescent="0.25">
      <c r="A613">
        <v>612</v>
      </c>
      <c r="F613">
        <v>238.072835</v>
      </c>
      <c r="G613" s="2">
        <v>3</v>
      </c>
      <c r="H613">
        <v>238.45675499999999</v>
      </c>
      <c r="I613" s="5">
        <v>4</v>
      </c>
      <c r="P613">
        <v>2</v>
      </c>
      <c r="Q613" t="str">
        <f t="shared" si="10"/>
        <v>34</v>
      </c>
    </row>
    <row r="614" spans="1:17" x14ac:dyDescent="0.25">
      <c r="A614">
        <v>613</v>
      </c>
      <c r="F614">
        <v>238.08263500000001</v>
      </c>
      <c r="G614" s="2">
        <v>3</v>
      </c>
      <c r="H614">
        <v>238.45842199999998</v>
      </c>
      <c r="I614" s="5">
        <v>4</v>
      </c>
      <c r="P614">
        <v>2</v>
      </c>
      <c r="Q614" t="str">
        <f t="shared" si="10"/>
        <v>34</v>
      </c>
    </row>
    <row r="615" spans="1:17" x14ac:dyDescent="0.25">
      <c r="A615">
        <v>614</v>
      </c>
      <c r="F615">
        <v>238.07652200000001</v>
      </c>
      <c r="G615" s="2">
        <v>3</v>
      </c>
      <c r="H615">
        <v>238.436555</v>
      </c>
      <c r="I615" s="5">
        <v>4</v>
      </c>
      <c r="P615">
        <v>2</v>
      </c>
      <c r="Q615" t="str">
        <f t="shared" si="10"/>
        <v>34</v>
      </c>
    </row>
    <row r="616" spans="1:17" x14ac:dyDescent="0.25">
      <c r="A616">
        <v>615</v>
      </c>
      <c r="F616">
        <v>238.08844199999999</v>
      </c>
      <c r="G616" s="2">
        <v>3</v>
      </c>
      <c r="H616">
        <v>238.473118</v>
      </c>
      <c r="I616" s="5">
        <v>4</v>
      </c>
      <c r="P616">
        <v>2</v>
      </c>
      <c r="Q616" t="str">
        <f t="shared" si="10"/>
        <v>34</v>
      </c>
    </row>
    <row r="617" spans="1:17" x14ac:dyDescent="0.25">
      <c r="A617">
        <v>616</v>
      </c>
      <c r="F617">
        <v>238.078137</v>
      </c>
      <c r="G617" s="2">
        <v>3</v>
      </c>
      <c r="H617">
        <v>238.45165700000001</v>
      </c>
      <c r="I617" s="5">
        <v>4</v>
      </c>
      <c r="P617">
        <v>2</v>
      </c>
      <c r="Q617" t="str">
        <f t="shared" si="10"/>
        <v>34</v>
      </c>
    </row>
    <row r="618" spans="1:17" x14ac:dyDescent="0.25">
      <c r="A618">
        <v>617</v>
      </c>
      <c r="F618">
        <v>237.982485</v>
      </c>
      <c r="G618" s="2">
        <v>3</v>
      </c>
      <c r="H618">
        <v>238.42352499999998</v>
      </c>
      <c r="I618" s="5">
        <v>4</v>
      </c>
      <c r="P618">
        <v>2</v>
      </c>
      <c r="Q618" t="str">
        <f t="shared" si="10"/>
        <v>34</v>
      </c>
    </row>
    <row r="619" spans="1:17" x14ac:dyDescent="0.25">
      <c r="A619">
        <v>618</v>
      </c>
      <c r="F619">
        <v>238.089045</v>
      </c>
      <c r="G619" s="2">
        <v>3</v>
      </c>
      <c r="H619">
        <v>238.398427</v>
      </c>
      <c r="I619" s="5">
        <v>4</v>
      </c>
      <c r="P619">
        <v>2</v>
      </c>
      <c r="Q619" t="str">
        <f t="shared" si="10"/>
        <v>34</v>
      </c>
    </row>
    <row r="620" spans="1:17" x14ac:dyDescent="0.25">
      <c r="A620">
        <v>619</v>
      </c>
      <c r="H620">
        <v>238.45832100000001</v>
      </c>
      <c r="I620" s="5">
        <v>4</v>
      </c>
      <c r="P620">
        <v>1</v>
      </c>
      <c r="Q620" t="str">
        <f t="shared" si="10"/>
        <v>4</v>
      </c>
    </row>
    <row r="621" spans="1:17" x14ac:dyDescent="0.25">
      <c r="A621">
        <v>620</v>
      </c>
      <c r="P621">
        <v>0</v>
      </c>
      <c r="Q621" t="str">
        <f t="shared" si="10"/>
        <v/>
      </c>
    </row>
    <row r="622" spans="1:17" x14ac:dyDescent="0.25">
      <c r="A622">
        <v>621</v>
      </c>
      <c r="P622">
        <v>0</v>
      </c>
      <c r="Q622" t="str">
        <f t="shared" si="10"/>
        <v/>
      </c>
    </row>
    <row r="623" spans="1:17" x14ac:dyDescent="0.25">
      <c r="A623">
        <v>622</v>
      </c>
      <c r="B623">
        <v>218.84149500000001</v>
      </c>
      <c r="C623" s="4">
        <v>1</v>
      </c>
      <c r="P623">
        <v>1</v>
      </c>
      <c r="Q623" t="str">
        <f t="shared" si="10"/>
        <v>1</v>
      </c>
    </row>
    <row r="624" spans="1:17" x14ac:dyDescent="0.25">
      <c r="A624">
        <v>623</v>
      </c>
      <c r="B624">
        <v>218.88012900000001</v>
      </c>
      <c r="C624" s="4">
        <v>1</v>
      </c>
      <c r="P624">
        <v>1</v>
      </c>
      <c r="Q624" t="str">
        <f t="shared" si="10"/>
        <v>1</v>
      </c>
    </row>
    <row r="625" spans="1:17" x14ac:dyDescent="0.25">
      <c r="A625">
        <v>624</v>
      </c>
      <c r="B625">
        <v>218.85654399999999</v>
      </c>
      <c r="C625" s="4">
        <v>1</v>
      </c>
      <c r="P625">
        <v>1</v>
      </c>
      <c r="Q625" t="str">
        <f t="shared" si="10"/>
        <v>1</v>
      </c>
    </row>
    <row r="626" spans="1:17" x14ac:dyDescent="0.25">
      <c r="A626">
        <v>625</v>
      </c>
      <c r="B626">
        <v>218.877048</v>
      </c>
      <c r="C626" s="4">
        <v>1</v>
      </c>
      <c r="D626">
        <v>216.031688</v>
      </c>
      <c r="E626" s="3">
        <v>2</v>
      </c>
      <c r="P626">
        <v>2</v>
      </c>
      <c r="Q626" t="str">
        <f t="shared" si="10"/>
        <v>12</v>
      </c>
    </row>
    <row r="627" spans="1:17" x14ac:dyDescent="0.25">
      <c r="A627">
        <v>626</v>
      </c>
      <c r="B627">
        <v>218.84573699999999</v>
      </c>
      <c r="C627" s="4">
        <v>1</v>
      </c>
      <c r="D627">
        <v>216.031688</v>
      </c>
      <c r="E627" s="3">
        <v>2</v>
      </c>
      <c r="P627">
        <v>2</v>
      </c>
      <c r="Q627" t="str">
        <f t="shared" si="10"/>
        <v>12</v>
      </c>
    </row>
    <row r="628" spans="1:17" x14ac:dyDescent="0.25">
      <c r="A628">
        <v>627</v>
      </c>
      <c r="B628">
        <v>218.88623999999999</v>
      </c>
      <c r="C628" s="4">
        <v>1</v>
      </c>
      <c r="D628">
        <v>216.01482100000001</v>
      </c>
      <c r="E628" s="3">
        <v>2</v>
      </c>
      <c r="P628">
        <v>2</v>
      </c>
      <c r="Q628" t="str">
        <f t="shared" si="10"/>
        <v>12</v>
      </c>
    </row>
    <row r="629" spans="1:17" x14ac:dyDescent="0.25">
      <c r="A629">
        <v>628</v>
      </c>
      <c r="B629">
        <v>218.877149</v>
      </c>
      <c r="C629" s="4">
        <v>1</v>
      </c>
      <c r="D629">
        <v>216.08481699999999</v>
      </c>
      <c r="E629" s="3">
        <v>2</v>
      </c>
      <c r="P629">
        <v>2</v>
      </c>
      <c r="Q629" t="str">
        <f t="shared" si="10"/>
        <v>12</v>
      </c>
    </row>
    <row r="630" spans="1:17" x14ac:dyDescent="0.25">
      <c r="A630">
        <v>629</v>
      </c>
      <c r="B630">
        <v>218.83513099999999</v>
      </c>
      <c r="C630" s="4">
        <v>1</v>
      </c>
      <c r="D630">
        <v>216.09274600000001</v>
      </c>
      <c r="E630" s="3">
        <v>2</v>
      </c>
      <c r="P630">
        <v>2</v>
      </c>
      <c r="Q630" t="str">
        <f t="shared" si="10"/>
        <v>12</v>
      </c>
    </row>
    <row r="631" spans="1:17" x14ac:dyDescent="0.25">
      <c r="A631">
        <v>630</v>
      </c>
      <c r="B631">
        <v>218.84149500000001</v>
      </c>
      <c r="C631" s="4">
        <v>1</v>
      </c>
      <c r="D631">
        <v>216.04370800000001</v>
      </c>
      <c r="E631" s="3">
        <v>2</v>
      </c>
      <c r="P631">
        <v>2</v>
      </c>
      <c r="Q631" t="str">
        <f t="shared" si="10"/>
        <v>12</v>
      </c>
    </row>
    <row r="632" spans="1:17" x14ac:dyDescent="0.25">
      <c r="A632">
        <v>631</v>
      </c>
      <c r="D632">
        <v>216.056636</v>
      </c>
      <c r="E632" s="3">
        <v>2</v>
      </c>
      <c r="P632">
        <v>1</v>
      </c>
      <c r="Q632" t="str">
        <f t="shared" si="10"/>
        <v>2</v>
      </c>
    </row>
    <row r="633" spans="1:17" x14ac:dyDescent="0.25">
      <c r="A633">
        <v>632</v>
      </c>
      <c r="D633">
        <v>216.031688</v>
      </c>
      <c r="E633" s="3">
        <v>2</v>
      </c>
      <c r="F633">
        <v>216.65640400000001</v>
      </c>
      <c r="G633" s="2">
        <v>3</v>
      </c>
      <c r="P633">
        <v>2</v>
      </c>
      <c r="Q633" t="str">
        <f t="shared" si="10"/>
        <v>23</v>
      </c>
    </row>
    <row r="634" spans="1:17" x14ac:dyDescent="0.25">
      <c r="A634">
        <v>633</v>
      </c>
      <c r="D634">
        <v>216.031688</v>
      </c>
      <c r="E634" s="3">
        <v>2</v>
      </c>
      <c r="F634">
        <v>216.57327699999999</v>
      </c>
      <c r="G634" s="2">
        <v>3</v>
      </c>
      <c r="H634">
        <v>216.340157</v>
      </c>
      <c r="I634" s="5">
        <v>4</v>
      </c>
      <c r="P634">
        <v>3</v>
      </c>
      <c r="Q634" t="str">
        <f t="shared" si="10"/>
        <v>234</v>
      </c>
    </row>
    <row r="635" spans="1:17" x14ac:dyDescent="0.25">
      <c r="A635">
        <v>634</v>
      </c>
      <c r="D635">
        <v>216.031688</v>
      </c>
      <c r="E635" s="3">
        <v>2</v>
      </c>
      <c r="F635">
        <v>216.51524900000001</v>
      </c>
      <c r="G635" s="2">
        <v>3</v>
      </c>
      <c r="H635">
        <v>216.29313999999999</v>
      </c>
      <c r="I635" s="5">
        <v>4</v>
      </c>
      <c r="P635">
        <v>3</v>
      </c>
      <c r="Q635" t="str">
        <f t="shared" si="10"/>
        <v>234</v>
      </c>
    </row>
    <row r="636" spans="1:17" x14ac:dyDescent="0.25">
      <c r="A636">
        <v>635</v>
      </c>
      <c r="F636">
        <v>216.62988999999999</v>
      </c>
      <c r="G636" s="2">
        <v>3</v>
      </c>
      <c r="H636">
        <v>216.24879899999999</v>
      </c>
      <c r="I636" s="5">
        <v>4</v>
      </c>
      <c r="P636">
        <v>2</v>
      </c>
      <c r="Q636" t="str">
        <f t="shared" si="10"/>
        <v>34</v>
      </c>
    </row>
    <row r="637" spans="1:17" x14ac:dyDescent="0.25">
      <c r="A637">
        <v>636</v>
      </c>
      <c r="F637">
        <v>216.61019400000001</v>
      </c>
      <c r="G637" s="2">
        <v>3</v>
      </c>
      <c r="H637">
        <v>216.22283999999999</v>
      </c>
      <c r="I637" s="5">
        <v>4</v>
      </c>
      <c r="P637">
        <v>2</v>
      </c>
      <c r="Q637" t="str">
        <f t="shared" si="10"/>
        <v>34</v>
      </c>
    </row>
    <row r="638" spans="1:17" x14ac:dyDescent="0.25">
      <c r="A638">
        <v>637</v>
      </c>
      <c r="F638">
        <v>216.69544199999999</v>
      </c>
      <c r="G638" s="2">
        <v>3</v>
      </c>
      <c r="H638">
        <v>216.27228199999999</v>
      </c>
      <c r="I638" s="5">
        <v>4</v>
      </c>
      <c r="P638">
        <v>2</v>
      </c>
      <c r="Q638" t="str">
        <f t="shared" si="10"/>
        <v>34</v>
      </c>
    </row>
    <row r="639" spans="1:17" x14ac:dyDescent="0.25">
      <c r="A639">
        <v>638</v>
      </c>
      <c r="F639">
        <v>216.681251</v>
      </c>
      <c r="G639" s="2">
        <v>3</v>
      </c>
      <c r="H639">
        <v>216.277736</v>
      </c>
      <c r="I639" s="5">
        <v>4</v>
      </c>
      <c r="P639">
        <v>2</v>
      </c>
      <c r="Q639" t="str">
        <f t="shared" si="10"/>
        <v>34</v>
      </c>
    </row>
    <row r="640" spans="1:17" x14ac:dyDescent="0.25">
      <c r="A640">
        <v>639</v>
      </c>
      <c r="F640">
        <v>216.71266299999999</v>
      </c>
      <c r="G640" s="2">
        <v>3</v>
      </c>
      <c r="H640">
        <v>216.24789000000001</v>
      </c>
      <c r="I640" s="5">
        <v>4</v>
      </c>
      <c r="P640">
        <v>2</v>
      </c>
      <c r="Q640" t="str">
        <f t="shared" si="10"/>
        <v>34</v>
      </c>
    </row>
    <row r="641" spans="1:17" x14ac:dyDescent="0.25">
      <c r="A641">
        <v>640</v>
      </c>
      <c r="F641">
        <v>216.639284</v>
      </c>
      <c r="G641" s="2">
        <v>3</v>
      </c>
      <c r="H641">
        <v>216.29490699999999</v>
      </c>
      <c r="I641" s="5">
        <v>4</v>
      </c>
      <c r="P641">
        <v>2</v>
      </c>
      <c r="Q641" t="str">
        <f t="shared" si="10"/>
        <v>34</v>
      </c>
    </row>
    <row r="642" spans="1:17" x14ac:dyDescent="0.25">
      <c r="A642">
        <v>641</v>
      </c>
      <c r="F642">
        <v>216.65640400000001</v>
      </c>
      <c r="G642" s="2">
        <v>3</v>
      </c>
      <c r="H642">
        <v>216.25283899999999</v>
      </c>
      <c r="I642" s="5">
        <v>4</v>
      </c>
      <c r="P642">
        <v>2</v>
      </c>
      <c r="Q642" t="str">
        <f t="shared" ref="Q642:Q705" si="11">CONCATENATE(C642,E642,G642,I642)</f>
        <v>34</v>
      </c>
    </row>
    <row r="643" spans="1:17" x14ac:dyDescent="0.25">
      <c r="A643">
        <v>642</v>
      </c>
      <c r="F643">
        <v>216.65640400000001</v>
      </c>
      <c r="G643" s="2">
        <v>3</v>
      </c>
      <c r="H643">
        <v>216.340157</v>
      </c>
      <c r="I643" s="5">
        <v>4</v>
      </c>
      <c r="P643">
        <v>2</v>
      </c>
      <c r="Q643" t="str">
        <f t="shared" si="11"/>
        <v>34</v>
      </c>
    </row>
    <row r="644" spans="1:17" x14ac:dyDescent="0.25">
      <c r="A644">
        <v>643</v>
      </c>
      <c r="P644">
        <v>0</v>
      </c>
      <c r="Q644" t="str">
        <f t="shared" si="11"/>
        <v/>
      </c>
    </row>
    <row r="645" spans="1:17" x14ac:dyDescent="0.25">
      <c r="A645">
        <v>644</v>
      </c>
      <c r="P645">
        <v>0</v>
      </c>
      <c r="Q645" t="str">
        <f t="shared" si="11"/>
        <v/>
      </c>
    </row>
    <row r="646" spans="1:17" x14ac:dyDescent="0.25">
      <c r="A646">
        <v>645</v>
      </c>
      <c r="P646">
        <v>0</v>
      </c>
      <c r="Q646" t="str">
        <f t="shared" si="11"/>
        <v/>
      </c>
    </row>
    <row r="647" spans="1:17" x14ac:dyDescent="0.25">
      <c r="A647">
        <v>646</v>
      </c>
      <c r="B647">
        <v>196.537093</v>
      </c>
      <c r="C647" s="4">
        <v>1</v>
      </c>
      <c r="P647">
        <v>1</v>
      </c>
      <c r="Q647" t="str">
        <f t="shared" si="11"/>
        <v>1</v>
      </c>
    </row>
    <row r="648" spans="1:17" x14ac:dyDescent="0.25">
      <c r="A648">
        <v>647</v>
      </c>
      <c r="B648">
        <v>196.46851999999998</v>
      </c>
      <c r="C648" s="4">
        <v>1</v>
      </c>
      <c r="P648">
        <v>1</v>
      </c>
      <c r="Q648" t="str">
        <f t="shared" si="11"/>
        <v>1</v>
      </c>
    </row>
    <row r="649" spans="1:17" x14ac:dyDescent="0.25">
      <c r="A649">
        <v>648</v>
      </c>
      <c r="B649">
        <v>196.568622</v>
      </c>
      <c r="C649" s="4">
        <v>1</v>
      </c>
      <c r="P649">
        <v>1</v>
      </c>
      <c r="Q649" t="str">
        <f t="shared" si="11"/>
        <v>1</v>
      </c>
    </row>
    <row r="650" spans="1:17" x14ac:dyDescent="0.25">
      <c r="A650">
        <v>649</v>
      </c>
      <c r="B650">
        <v>196.569591</v>
      </c>
      <c r="C650" s="4">
        <v>1</v>
      </c>
      <c r="P650">
        <v>1</v>
      </c>
      <c r="Q650" t="str">
        <f t="shared" si="11"/>
        <v>1</v>
      </c>
    </row>
    <row r="651" spans="1:17" x14ac:dyDescent="0.25">
      <c r="A651">
        <v>650</v>
      </c>
      <c r="B651">
        <v>196.564796</v>
      </c>
      <c r="C651" s="4">
        <v>1</v>
      </c>
      <c r="D651">
        <v>192.667754</v>
      </c>
      <c r="E651" s="3">
        <v>2</v>
      </c>
      <c r="P651">
        <v>2</v>
      </c>
      <c r="Q651" t="str">
        <f t="shared" si="11"/>
        <v>12</v>
      </c>
    </row>
    <row r="652" spans="1:17" x14ac:dyDescent="0.25">
      <c r="A652">
        <v>651</v>
      </c>
      <c r="B652">
        <v>196.61928499999999</v>
      </c>
      <c r="C652" s="4">
        <v>1</v>
      </c>
      <c r="D652">
        <v>192.667754</v>
      </c>
      <c r="E652" s="3">
        <v>2</v>
      </c>
      <c r="P652">
        <v>2</v>
      </c>
      <c r="Q652" t="str">
        <f t="shared" si="11"/>
        <v>12</v>
      </c>
    </row>
    <row r="653" spans="1:17" x14ac:dyDescent="0.25">
      <c r="A653">
        <v>652</v>
      </c>
      <c r="B653">
        <v>196.53245099999998</v>
      </c>
      <c r="C653" s="4">
        <v>1</v>
      </c>
      <c r="D653">
        <v>192.70489799999999</v>
      </c>
      <c r="E653" s="3">
        <v>2</v>
      </c>
      <c r="P653">
        <v>2</v>
      </c>
      <c r="Q653" t="str">
        <f t="shared" si="11"/>
        <v>12</v>
      </c>
    </row>
    <row r="654" spans="1:17" x14ac:dyDescent="0.25">
      <c r="A654">
        <v>653</v>
      </c>
      <c r="B654">
        <v>196.52908199999999</v>
      </c>
      <c r="C654" s="4">
        <v>1</v>
      </c>
      <c r="D654">
        <v>192.69867199999999</v>
      </c>
      <c r="E654" s="3">
        <v>2</v>
      </c>
      <c r="P654">
        <v>2</v>
      </c>
      <c r="Q654" t="str">
        <f t="shared" si="11"/>
        <v>12</v>
      </c>
    </row>
    <row r="655" spans="1:17" x14ac:dyDescent="0.25">
      <c r="A655">
        <v>654</v>
      </c>
      <c r="B655">
        <v>196.57107099999999</v>
      </c>
      <c r="C655" s="4">
        <v>1</v>
      </c>
      <c r="D655">
        <v>192.70035799999999</v>
      </c>
      <c r="E655" s="3">
        <v>2</v>
      </c>
      <c r="P655">
        <v>2</v>
      </c>
      <c r="Q655" t="str">
        <f t="shared" si="11"/>
        <v>12</v>
      </c>
    </row>
    <row r="656" spans="1:17" x14ac:dyDescent="0.25">
      <c r="A656">
        <v>655</v>
      </c>
      <c r="B656">
        <v>196.537093</v>
      </c>
      <c r="C656" s="4">
        <v>1</v>
      </c>
      <c r="D656">
        <v>192.69520499999999</v>
      </c>
      <c r="E656" s="3">
        <v>2</v>
      </c>
      <c r="P656">
        <v>2</v>
      </c>
      <c r="Q656" t="str">
        <f t="shared" si="11"/>
        <v>12</v>
      </c>
    </row>
    <row r="657" spans="1:17" x14ac:dyDescent="0.25">
      <c r="A657">
        <v>656</v>
      </c>
      <c r="D657">
        <v>192.655509</v>
      </c>
      <c r="E657" s="3">
        <v>2</v>
      </c>
      <c r="P657">
        <v>1</v>
      </c>
      <c r="Q657" t="str">
        <f t="shared" si="11"/>
        <v>2</v>
      </c>
    </row>
    <row r="658" spans="1:17" x14ac:dyDescent="0.25">
      <c r="A658">
        <v>657</v>
      </c>
      <c r="D658">
        <v>192.667754</v>
      </c>
      <c r="E658" s="3">
        <v>2</v>
      </c>
      <c r="F658">
        <v>191.91994799999998</v>
      </c>
      <c r="G658" s="2">
        <v>3</v>
      </c>
      <c r="P658">
        <v>2</v>
      </c>
      <c r="Q658" t="str">
        <f t="shared" si="11"/>
        <v>23</v>
      </c>
    </row>
    <row r="659" spans="1:17" x14ac:dyDescent="0.25">
      <c r="A659">
        <v>658</v>
      </c>
      <c r="D659">
        <v>192.667754</v>
      </c>
      <c r="E659" s="3">
        <v>2</v>
      </c>
      <c r="F659">
        <v>191.93540899999999</v>
      </c>
      <c r="G659" s="2">
        <v>3</v>
      </c>
      <c r="H659">
        <v>192.36739999999998</v>
      </c>
      <c r="I659" s="5">
        <v>4</v>
      </c>
      <c r="P659">
        <v>3</v>
      </c>
      <c r="Q659" t="str">
        <f t="shared" si="11"/>
        <v>234</v>
      </c>
    </row>
    <row r="660" spans="1:17" x14ac:dyDescent="0.25">
      <c r="A660">
        <v>659</v>
      </c>
      <c r="F660">
        <v>191.88985</v>
      </c>
      <c r="G660" s="2">
        <v>3</v>
      </c>
      <c r="H660">
        <v>192.35964099999998</v>
      </c>
      <c r="I660" s="5">
        <v>4</v>
      </c>
      <c r="P660">
        <v>2</v>
      </c>
      <c r="Q660" t="str">
        <f t="shared" si="11"/>
        <v>34</v>
      </c>
    </row>
    <row r="661" spans="1:17" x14ac:dyDescent="0.25">
      <c r="A661">
        <v>660</v>
      </c>
      <c r="F661">
        <v>191.900104</v>
      </c>
      <c r="G661" s="2">
        <v>3</v>
      </c>
      <c r="H661">
        <v>192.353622</v>
      </c>
      <c r="I661" s="5">
        <v>4</v>
      </c>
      <c r="P661">
        <v>2</v>
      </c>
      <c r="Q661" t="str">
        <f t="shared" si="11"/>
        <v>34</v>
      </c>
    </row>
    <row r="662" spans="1:17" x14ac:dyDescent="0.25">
      <c r="A662">
        <v>661</v>
      </c>
      <c r="F662">
        <v>191.885818</v>
      </c>
      <c r="G662" s="2">
        <v>3</v>
      </c>
      <c r="H662">
        <v>192.32704100000001</v>
      </c>
      <c r="I662" s="5">
        <v>4</v>
      </c>
      <c r="P662">
        <v>2</v>
      </c>
      <c r="Q662" t="str">
        <f t="shared" si="11"/>
        <v>34</v>
      </c>
    </row>
    <row r="663" spans="1:17" x14ac:dyDescent="0.25">
      <c r="A663">
        <v>662</v>
      </c>
      <c r="F663">
        <v>191.86459299999999</v>
      </c>
      <c r="G663" s="2">
        <v>3</v>
      </c>
      <c r="H663">
        <v>192.347297</v>
      </c>
      <c r="I663" s="5">
        <v>4</v>
      </c>
      <c r="P663">
        <v>2</v>
      </c>
      <c r="Q663" t="str">
        <f t="shared" si="11"/>
        <v>34</v>
      </c>
    </row>
    <row r="664" spans="1:17" x14ac:dyDescent="0.25">
      <c r="A664">
        <v>663</v>
      </c>
      <c r="F664">
        <v>191.88030899999998</v>
      </c>
      <c r="G664" s="2">
        <v>3</v>
      </c>
      <c r="H664">
        <v>192.33489900000001</v>
      </c>
      <c r="I664" s="5">
        <v>4</v>
      </c>
      <c r="P664">
        <v>2</v>
      </c>
      <c r="Q664" t="str">
        <f t="shared" si="11"/>
        <v>34</v>
      </c>
    </row>
    <row r="665" spans="1:17" x14ac:dyDescent="0.25">
      <c r="A665">
        <v>664</v>
      </c>
      <c r="F665">
        <v>191.883163</v>
      </c>
      <c r="G665" s="2">
        <v>3</v>
      </c>
      <c r="H665">
        <v>192.370307</v>
      </c>
      <c r="I665" s="5">
        <v>4</v>
      </c>
      <c r="P665">
        <v>2</v>
      </c>
      <c r="Q665" t="str">
        <f t="shared" si="11"/>
        <v>34</v>
      </c>
    </row>
    <row r="666" spans="1:17" x14ac:dyDescent="0.25">
      <c r="A666">
        <v>665</v>
      </c>
      <c r="F666">
        <v>191.88280799999998</v>
      </c>
      <c r="G666" s="2">
        <v>3</v>
      </c>
      <c r="H666">
        <v>192.36433699999998</v>
      </c>
      <c r="I666" s="5">
        <v>4</v>
      </c>
      <c r="P666">
        <v>2</v>
      </c>
      <c r="Q666" t="str">
        <f t="shared" si="11"/>
        <v>34</v>
      </c>
    </row>
    <row r="667" spans="1:17" x14ac:dyDescent="0.25">
      <c r="A667">
        <v>666</v>
      </c>
      <c r="F667">
        <v>191.84255099999999</v>
      </c>
      <c r="G667" s="2">
        <v>3</v>
      </c>
      <c r="H667">
        <v>192.36739999999998</v>
      </c>
      <c r="I667" s="5">
        <v>4</v>
      </c>
      <c r="P667">
        <v>2</v>
      </c>
      <c r="Q667" t="str">
        <f t="shared" si="11"/>
        <v>34</v>
      </c>
    </row>
    <row r="668" spans="1:17" x14ac:dyDescent="0.25">
      <c r="A668">
        <v>667</v>
      </c>
      <c r="F668">
        <v>191.91994799999998</v>
      </c>
      <c r="G668" s="2">
        <v>3</v>
      </c>
      <c r="H668">
        <v>192.36739999999998</v>
      </c>
      <c r="I668" s="5">
        <v>4</v>
      </c>
      <c r="P668">
        <v>2</v>
      </c>
      <c r="Q668" t="str">
        <f t="shared" si="11"/>
        <v>34</v>
      </c>
    </row>
    <row r="669" spans="1:17" x14ac:dyDescent="0.25">
      <c r="A669">
        <v>668</v>
      </c>
      <c r="P669">
        <v>0</v>
      </c>
      <c r="Q669" t="str">
        <f t="shared" si="11"/>
        <v/>
      </c>
    </row>
    <row r="670" spans="1:17" x14ac:dyDescent="0.25">
      <c r="A670">
        <v>669</v>
      </c>
      <c r="P670">
        <v>0</v>
      </c>
      <c r="Q670" t="str">
        <f t="shared" si="11"/>
        <v/>
      </c>
    </row>
    <row r="671" spans="1:17" x14ac:dyDescent="0.25">
      <c r="A671">
        <v>670</v>
      </c>
      <c r="P671">
        <v>0</v>
      </c>
      <c r="Q671" t="str">
        <f t="shared" si="11"/>
        <v/>
      </c>
    </row>
    <row r="672" spans="1:17" x14ac:dyDescent="0.25">
      <c r="A672">
        <v>671</v>
      </c>
      <c r="B672">
        <v>170.47428600000001</v>
      </c>
      <c r="C672" s="4">
        <v>1</v>
      </c>
      <c r="P672">
        <v>1</v>
      </c>
      <c r="Q672" t="str">
        <f t="shared" si="11"/>
        <v>1</v>
      </c>
    </row>
    <row r="673" spans="1:17" x14ac:dyDescent="0.25">
      <c r="A673">
        <v>672</v>
      </c>
      <c r="B673">
        <v>170.43142999999998</v>
      </c>
      <c r="C673" s="4">
        <v>1</v>
      </c>
      <c r="P673">
        <v>1</v>
      </c>
      <c r="Q673" t="str">
        <f t="shared" si="11"/>
        <v>1</v>
      </c>
    </row>
    <row r="674" spans="1:17" x14ac:dyDescent="0.25">
      <c r="A674">
        <v>673</v>
      </c>
      <c r="B674">
        <v>170.48923600000001</v>
      </c>
      <c r="C674" s="4">
        <v>1</v>
      </c>
      <c r="P674">
        <v>1</v>
      </c>
      <c r="Q674" t="str">
        <f t="shared" si="11"/>
        <v>1</v>
      </c>
    </row>
    <row r="675" spans="1:17" x14ac:dyDescent="0.25">
      <c r="A675">
        <v>674</v>
      </c>
      <c r="B675">
        <v>170.47428600000001</v>
      </c>
      <c r="C675" s="4">
        <v>1</v>
      </c>
      <c r="P675">
        <v>1</v>
      </c>
      <c r="Q675" t="str">
        <f t="shared" si="11"/>
        <v>1</v>
      </c>
    </row>
    <row r="676" spans="1:17" x14ac:dyDescent="0.25">
      <c r="A676">
        <v>675</v>
      </c>
      <c r="B676">
        <v>170.51653199999998</v>
      </c>
      <c r="C676" s="4">
        <v>1</v>
      </c>
      <c r="P676">
        <v>1</v>
      </c>
      <c r="Q676" t="str">
        <f t="shared" si="11"/>
        <v>1</v>
      </c>
    </row>
    <row r="677" spans="1:17" x14ac:dyDescent="0.25">
      <c r="A677">
        <v>676</v>
      </c>
      <c r="B677">
        <v>170.48852099999999</v>
      </c>
      <c r="C677" s="4">
        <v>1</v>
      </c>
      <c r="D677">
        <v>166.689235</v>
      </c>
      <c r="E677" s="3">
        <v>2</v>
      </c>
      <c r="P677">
        <v>2</v>
      </c>
      <c r="Q677" t="str">
        <f t="shared" si="11"/>
        <v>12</v>
      </c>
    </row>
    <row r="678" spans="1:17" x14ac:dyDescent="0.25">
      <c r="A678">
        <v>677</v>
      </c>
      <c r="B678">
        <v>170.466174</v>
      </c>
      <c r="C678" s="4">
        <v>1</v>
      </c>
      <c r="D678">
        <v>166.71678599999998</v>
      </c>
      <c r="E678" s="3">
        <v>2</v>
      </c>
      <c r="P678">
        <v>2</v>
      </c>
      <c r="Q678" t="str">
        <f t="shared" si="11"/>
        <v>12</v>
      </c>
    </row>
    <row r="679" spans="1:17" x14ac:dyDescent="0.25">
      <c r="A679">
        <v>678</v>
      </c>
      <c r="B679">
        <v>170.49408199999999</v>
      </c>
      <c r="C679" s="4">
        <v>1</v>
      </c>
      <c r="D679">
        <v>166.704185</v>
      </c>
      <c r="E679" s="3">
        <v>2</v>
      </c>
      <c r="P679">
        <v>2</v>
      </c>
      <c r="Q679" t="str">
        <f t="shared" si="11"/>
        <v>12</v>
      </c>
    </row>
    <row r="680" spans="1:17" x14ac:dyDescent="0.25">
      <c r="A680">
        <v>679</v>
      </c>
      <c r="B680">
        <v>170.47428600000001</v>
      </c>
      <c r="C680" s="4">
        <v>1</v>
      </c>
      <c r="D680">
        <v>166.70102199999999</v>
      </c>
      <c r="E680" s="3">
        <v>2</v>
      </c>
      <c r="P680">
        <v>2</v>
      </c>
      <c r="Q680" t="str">
        <f t="shared" si="11"/>
        <v>12</v>
      </c>
    </row>
    <row r="681" spans="1:17" x14ac:dyDescent="0.25">
      <c r="A681">
        <v>680</v>
      </c>
      <c r="D681">
        <v>166.73749999999998</v>
      </c>
      <c r="E681" s="3">
        <v>2</v>
      </c>
      <c r="P681">
        <v>1</v>
      </c>
      <c r="Q681" t="str">
        <f t="shared" si="11"/>
        <v>2</v>
      </c>
    </row>
    <row r="682" spans="1:17" x14ac:dyDescent="0.25">
      <c r="A682">
        <v>681</v>
      </c>
      <c r="D682">
        <v>166.677245</v>
      </c>
      <c r="E682" s="3">
        <v>2</v>
      </c>
      <c r="P682">
        <v>1</v>
      </c>
      <c r="Q682" t="str">
        <f t="shared" si="11"/>
        <v>2</v>
      </c>
    </row>
    <row r="683" spans="1:17" x14ac:dyDescent="0.25">
      <c r="A683">
        <v>682</v>
      </c>
      <c r="D683">
        <v>166.58056199999999</v>
      </c>
      <c r="E683" s="3">
        <v>2</v>
      </c>
      <c r="F683">
        <v>166.16183599999999</v>
      </c>
      <c r="G683" s="2">
        <v>3</v>
      </c>
      <c r="H683">
        <v>166.432706</v>
      </c>
      <c r="I683" s="5">
        <v>4</v>
      </c>
      <c r="P683">
        <v>3</v>
      </c>
      <c r="Q683" t="str">
        <f t="shared" si="11"/>
        <v>234</v>
      </c>
    </row>
    <row r="684" spans="1:17" x14ac:dyDescent="0.25">
      <c r="A684">
        <v>683</v>
      </c>
      <c r="D684">
        <v>166.689235</v>
      </c>
      <c r="E684" s="3">
        <v>2</v>
      </c>
      <c r="F684">
        <v>166.18336799999997</v>
      </c>
      <c r="G684" s="2">
        <v>3</v>
      </c>
      <c r="H684">
        <v>166.432706</v>
      </c>
      <c r="I684" s="5">
        <v>4</v>
      </c>
      <c r="P684">
        <v>3</v>
      </c>
      <c r="Q684" t="str">
        <f t="shared" si="11"/>
        <v>234</v>
      </c>
    </row>
    <row r="685" spans="1:17" x14ac:dyDescent="0.25">
      <c r="A685">
        <v>684</v>
      </c>
      <c r="F685">
        <v>166.11857099999997</v>
      </c>
      <c r="G685" s="2">
        <v>3</v>
      </c>
      <c r="H685">
        <v>166.395152</v>
      </c>
      <c r="I685" s="5">
        <v>4</v>
      </c>
      <c r="P685">
        <v>2</v>
      </c>
      <c r="Q685" t="str">
        <f t="shared" si="11"/>
        <v>34</v>
      </c>
    </row>
    <row r="686" spans="1:17" x14ac:dyDescent="0.25">
      <c r="A686">
        <v>685</v>
      </c>
      <c r="F686">
        <v>166.10561300000001</v>
      </c>
      <c r="G686" s="2">
        <v>3</v>
      </c>
      <c r="H686">
        <v>166.38342</v>
      </c>
      <c r="I686" s="5">
        <v>4</v>
      </c>
      <c r="P686">
        <v>2</v>
      </c>
      <c r="Q686" t="str">
        <f t="shared" si="11"/>
        <v>34</v>
      </c>
    </row>
    <row r="687" spans="1:17" x14ac:dyDescent="0.25">
      <c r="A687">
        <v>686</v>
      </c>
      <c r="F687">
        <v>166.14438899999999</v>
      </c>
      <c r="G687" s="2">
        <v>3</v>
      </c>
      <c r="H687">
        <v>166.374696</v>
      </c>
      <c r="I687" s="5">
        <v>4</v>
      </c>
      <c r="P687">
        <v>2</v>
      </c>
      <c r="Q687" t="str">
        <f t="shared" si="11"/>
        <v>34</v>
      </c>
    </row>
    <row r="688" spans="1:17" x14ac:dyDescent="0.25">
      <c r="A688">
        <v>687</v>
      </c>
      <c r="F688">
        <v>166.116378</v>
      </c>
      <c r="G688" s="2">
        <v>3</v>
      </c>
      <c r="H688">
        <v>166.32250099999999</v>
      </c>
      <c r="I688" s="5">
        <v>4</v>
      </c>
      <c r="P688">
        <v>2</v>
      </c>
      <c r="Q688" t="str">
        <f t="shared" si="11"/>
        <v>34</v>
      </c>
    </row>
    <row r="689" spans="1:17" x14ac:dyDescent="0.25">
      <c r="A689">
        <v>688</v>
      </c>
      <c r="F689">
        <v>166.108113</v>
      </c>
      <c r="G689" s="2">
        <v>3</v>
      </c>
      <c r="H689">
        <v>166.314899</v>
      </c>
      <c r="I689" s="5">
        <v>4</v>
      </c>
      <c r="P689">
        <v>2</v>
      </c>
      <c r="Q689" t="str">
        <f t="shared" si="11"/>
        <v>34</v>
      </c>
    </row>
    <row r="690" spans="1:17" x14ac:dyDescent="0.25">
      <c r="A690">
        <v>689</v>
      </c>
      <c r="F690">
        <v>166.073522</v>
      </c>
      <c r="G690" s="2">
        <v>3</v>
      </c>
      <c r="H690">
        <v>166.332807</v>
      </c>
      <c r="I690" s="5">
        <v>4</v>
      </c>
      <c r="P690">
        <v>2</v>
      </c>
      <c r="Q690" t="str">
        <f t="shared" si="11"/>
        <v>34</v>
      </c>
    </row>
    <row r="691" spans="1:17" x14ac:dyDescent="0.25">
      <c r="A691">
        <v>690</v>
      </c>
      <c r="F691">
        <v>166.091735</v>
      </c>
      <c r="G691" s="2">
        <v>3</v>
      </c>
      <c r="H691">
        <v>166.366073</v>
      </c>
      <c r="I691" s="5">
        <v>4</v>
      </c>
      <c r="P691">
        <v>2</v>
      </c>
      <c r="Q691" t="str">
        <f t="shared" si="11"/>
        <v>34</v>
      </c>
    </row>
    <row r="692" spans="1:17" x14ac:dyDescent="0.25">
      <c r="A692">
        <v>691</v>
      </c>
      <c r="F692">
        <v>166.16183599999999</v>
      </c>
      <c r="G692" s="2">
        <v>3</v>
      </c>
      <c r="H692">
        <v>166.36989899999998</v>
      </c>
      <c r="I692" s="5">
        <v>4</v>
      </c>
      <c r="P692">
        <v>2</v>
      </c>
      <c r="Q692" t="str">
        <f t="shared" si="11"/>
        <v>34</v>
      </c>
    </row>
    <row r="693" spans="1:17" x14ac:dyDescent="0.25">
      <c r="A693">
        <v>692</v>
      </c>
      <c r="H693">
        <v>166.432706</v>
      </c>
      <c r="I693" s="5">
        <v>4</v>
      </c>
      <c r="P693">
        <v>1</v>
      </c>
      <c r="Q693" t="str">
        <f t="shared" si="11"/>
        <v>4</v>
      </c>
    </row>
    <row r="694" spans="1:17" x14ac:dyDescent="0.25">
      <c r="A694">
        <v>693</v>
      </c>
      <c r="P694">
        <v>0</v>
      </c>
      <c r="Q694" t="str">
        <f t="shared" si="11"/>
        <v/>
      </c>
    </row>
    <row r="695" spans="1:17" x14ac:dyDescent="0.25">
      <c r="A695">
        <v>694</v>
      </c>
      <c r="P695">
        <v>0</v>
      </c>
      <c r="Q695" t="str">
        <f t="shared" si="11"/>
        <v/>
      </c>
    </row>
    <row r="696" spans="1:17" x14ac:dyDescent="0.25">
      <c r="A696">
        <v>695</v>
      </c>
      <c r="B696">
        <v>150.79311300000001</v>
      </c>
      <c r="C696" s="4">
        <v>1</v>
      </c>
      <c r="P696">
        <v>1</v>
      </c>
      <c r="Q696" t="str">
        <f t="shared" si="11"/>
        <v>1</v>
      </c>
    </row>
    <row r="697" spans="1:17" x14ac:dyDescent="0.25">
      <c r="A697">
        <v>696</v>
      </c>
      <c r="B697">
        <v>150.72168399999998</v>
      </c>
      <c r="C697" s="4">
        <v>1</v>
      </c>
      <c r="P697">
        <v>1</v>
      </c>
      <c r="Q697" t="str">
        <f t="shared" si="11"/>
        <v>1</v>
      </c>
    </row>
    <row r="698" spans="1:17" x14ac:dyDescent="0.25">
      <c r="A698">
        <v>697</v>
      </c>
      <c r="B698">
        <v>150.79311300000001</v>
      </c>
      <c r="C698" s="4">
        <v>1</v>
      </c>
      <c r="P698">
        <v>1</v>
      </c>
      <c r="Q698" t="str">
        <f t="shared" si="11"/>
        <v>1</v>
      </c>
    </row>
    <row r="699" spans="1:17" x14ac:dyDescent="0.25">
      <c r="A699">
        <v>698</v>
      </c>
      <c r="B699">
        <v>150.79311300000001</v>
      </c>
      <c r="C699" s="4">
        <v>1</v>
      </c>
      <c r="D699">
        <v>136.359116</v>
      </c>
      <c r="E699" s="3">
        <v>2</v>
      </c>
      <c r="P699">
        <v>2</v>
      </c>
      <c r="Q699" t="str">
        <f t="shared" si="11"/>
        <v>12</v>
      </c>
    </row>
    <row r="700" spans="1:17" x14ac:dyDescent="0.25">
      <c r="A700">
        <v>699</v>
      </c>
      <c r="B700">
        <v>150.79311300000001</v>
      </c>
      <c r="C700" s="4">
        <v>1</v>
      </c>
      <c r="D700">
        <v>136.35922300000001</v>
      </c>
      <c r="E700" s="3">
        <v>2</v>
      </c>
      <c r="P700">
        <v>2</v>
      </c>
      <c r="Q700" t="str">
        <f t="shared" si="11"/>
        <v>12</v>
      </c>
    </row>
    <row r="701" spans="1:17" x14ac:dyDescent="0.25">
      <c r="A701">
        <v>700</v>
      </c>
      <c r="B701">
        <v>150.79311300000001</v>
      </c>
      <c r="C701" s="4">
        <v>1</v>
      </c>
      <c r="D701">
        <v>136.31237100000001</v>
      </c>
      <c r="E701" s="3">
        <v>2</v>
      </c>
      <c r="P701">
        <v>2</v>
      </c>
      <c r="Q701" t="str">
        <f t="shared" si="11"/>
        <v>12</v>
      </c>
    </row>
    <row r="702" spans="1:17" x14ac:dyDescent="0.25">
      <c r="A702">
        <v>701</v>
      </c>
      <c r="B702">
        <v>150.79311300000001</v>
      </c>
      <c r="C702" s="4">
        <v>1</v>
      </c>
      <c r="D702">
        <v>136.30881500000001</v>
      </c>
      <c r="E702" s="3">
        <v>2</v>
      </c>
      <c r="P702">
        <v>2</v>
      </c>
      <c r="Q702" t="str">
        <f t="shared" si="11"/>
        <v>12</v>
      </c>
    </row>
    <row r="703" spans="1:17" x14ac:dyDescent="0.25">
      <c r="A703">
        <v>702</v>
      </c>
      <c r="B703">
        <v>150.79311300000001</v>
      </c>
      <c r="C703" s="4">
        <v>1</v>
      </c>
      <c r="D703">
        <v>136.34999100000002</v>
      </c>
      <c r="E703" s="3">
        <v>2</v>
      </c>
      <c r="P703">
        <v>2</v>
      </c>
      <c r="Q703" t="str">
        <f t="shared" si="11"/>
        <v>12</v>
      </c>
    </row>
    <row r="704" spans="1:17" x14ac:dyDescent="0.25">
      <c r="A704">
        <v>703</v>
      </c>
      <c r="B704">
        <v>150.79311300000001</v>
      </c>
      <c r="C704" s="4">
        <v>1</v>
      </c>
      <c r="D704">
        <v>136.32788099999999</v>
      </c>
      <c r="E704" s="3">
        <v>2</v>
      </c>
      <c r="P704">
        <v>2</v>
      </c>
      <c r="Q704" t="str">
        <f t="shared" si="11"/>
        <v>12</v>
      </c>
    </row>
    <row r="705" spans="1:17" x14ac:dyDescent="0.25">
      <c r="A705">
        <v>704</v>
      </c>
      <c r="D705">
        <v>136.32030499999999</v>
      </c>
      <c r="E705" s="3">
        <v>2</v>
      </c>
      <c r="P705">
        <v>1</v>
      </c>
      <c r="Q705" t="str">
        <f t="shared" si="11"/>
        <v>2</v>
      </c>
    </row>
    <row r="706" spans="1:17" x14ac:dyDescent="0.25">
      <c r="A706">
        <v>705</v>
      </c>
      <c r="D706">
        <v>136.359116</v>
      </c>
      <c r="E706" s="3">
        <v>2</v>
      </c>
      <c r="P706">
        <v>1</v>
      </c>
      <c r="Q706" t="str">
        <f t="shared" ref="Q706:Q769" si="12">CONCATENATE(C706,E706,G706,I706)</f>
        <v>2</v>
      </c>
    </row>
    <row r="707" spans="1:17" x14ac:dyDescent="0.25">
      <c r="A707">
        <v>706</v>
      </c>
      <c r="F707">
        <v>135.344796</v>
      </c>
      <c r="G707" s="2">
        <v>3</v>
      </c>
      <c r="P707">
        <v>1</v>
      </c>
      <c r="Q707" t="str">
        <f t="shared" si="12"/>
        <v>3</v>
      </c>
    </row>
    <row r="708" spans="1:17" x14ac:dyDescent="0.25">
      <c r="A708">
        <v>707</v>
      </c>
      <c r="F708">
        <v>135.404122</v>
      </c>
      <c r="G708" s="2">
        <v>3</v>
      </c>
      <c r="H708">
        <v>135.00831600000001</v>
      </c>
      <c r="I708" s="5">
        <v>4</v>
      </c>
      <c r="P708">
        <v>2</v>
      </c>
      <c r="Q708" t="str">
        <f t="shared" si="12"/>
        <v>34</v>
      </c>
    </row>
    <row r="709" spans="1:17" x14ac:dyDescent="0.25">
      <c r="A709">
        <v>708</v>
      </c>
      <c r="F709">
        <v>135.404122</v>
      </c>
      <c r="G709" s="2">
        <v>3</v>
      </c>
      <c r="H709">
        <v>134.95218700000001</v>
      </c>
      <c r="I709" s="5">
        <v>4</v>
      </c>
      <c r="P709">
        <v>2</v>
      </c>
      <c r="Q709" t="str">
        <f t="shared" si="12"/>
        <v>34</v>
      </c>
    </row>
    <row r="710" spans="1:17" x14ac:dyDescent="0.25">
      <c r="A710">
        <v>709</v>
      </c>
      <c r="F710">
        <v>135.404122</v>
      </c>
      <c r="G710" s="2">
        <v>3</v>
      </c>
      <c r="H710">
        <v>134.965271</v>
      </c>
      <c r="I710" s="5">
        <v>4</v>
      </c>
      <c r="P710">
        <v>2</v>
      </c>
      <c r="Q710" t="str">
        <f t="shared" si="12"/>
        <v>34</v>
      </c>
    </row>
    <row r="711" spans="1:17" x14ac:dyDescent="0.25">
      <c r="A711">
        <v>710</v>
      </c>
      <c r="F711">
        <v>135.404122</v>
      </c>
      <c r="G711" s="2">
        <v>3</v>
      </c>
      <c r="H711">
        <v>135.000122</v>
      </c>
      <c r="I711" s="5">
        <v>4</v>
      </c>
      <c r="P711">
        <v>2</v>
      </c>
      <c r="Q711" t="str">
        <f t="shared" si="12"/>
        <v>34</v>
      </c>
    </row>
    <row r="712" spans="1:17" x14ac:dyDescent="0.25">
      <c r="A712">
        <v>711</v>
      </c>
      <c r="F712">
        <v>135.404122</v>
      </c>
      <c r="G712" s="2">
        <v>3</v>
      </c>
      <c r="H712">
        <v>135.02898400000001</v>
      </c>
      <c r="I712" s="5">
        <v>4</v>
      </c>
      <c r="P712">
        <v>2</v>
      </c>
      <c r="Q712" t="str">
        <f t="shared" si="12"/>
        <v>34</v>
      </c>
    </row>
    <row r="713" spans="1:17" x14ac:dyDescent="0.25">
      <c r="A713">
        <v>712</v>
      </c>
      <c r="F713">
        <v>135.404122</v>
      </c>
      <c r="G713" s="2">
        <v>3</v>
      </c>
      <c r="H713">
        <v>135.03315800000001</v>
      </c>
      <c r="I713" s="5">
        <v>4</v>
      </c>
      <c r="P713">
        <v>2</v>
      </c>
      <c r="Q713" t="str">
        <f t="shared" si="12"/>
        <v>34</v>
      </c>
    </row>
    <row r="714" spans="1:17" x14ac:dyDescent="0.25">
      <c r="A714">
        <v>713</v>
      </c>
      <c r="F714">
        <v>135.404122</v>
      </c>
      <c r="G714" s="2">
        <v>3</v>
      </c>
      <c r="H714">
        <v>135.08187100000001</v>
      </c>
      <c r="I714" s="5">
        <v>4</v>
      </c>
      <c r="P714">
        <v>2</v>
      </c>
      <c r="Q714" t="str">
        <f t="shared" si="12"/>
        <v>34</v>
      </c>
    </row>
    <row r="715" spans="1:17" x14ac:dyDescent="0.25">
      <c r="A715">
        <v>714</v>
      </c>
      <c r="F715">
        <v>135.404122</v>
      </c>
      <c r="G715" s="2">
        <v>3</v>
      </c>
      <c r="H715">
        <v>135.07300599999999</v>
      </c>
      <c r="I715" s="5">
        <v>4</v>
      </c>
      <c r="P715">
        <v>2</v>
      </c>
      <c r="Q715" t="str">
        <f t="shared" si="12"/>
        <v>34</v>
      </c>
    </row>
    <row r="716" spans="1:17" x14ac:dyDescent="0.25">
      <c r="A716">
        <v>715</v>
      </c>
      <c r="F716">
        <v>135.404122</v>
      </c>
      <c r="G716" s="2">
        <v>3</v>
      </c>
      <c r="H716">
        <v>135.00831600000001</v>
      </c>
      <c r="I716" s="5">
        <v>4</v>
      </c>
      <c r="P716">
        <v>2</v>
      </c>
      <c r="Q716" t="str">
        <f t="shared" si="12"/>
        <v>34</v>
      </c>
    </row>
    <row r="717" spans="1:17" x14ac:dyDescent="0.25">
      <c r="A717">
        <v>716</v>
      </c>
      <c r="P717">
        <v>0</v>
      </c>
      <c r="Q717" t="str">
        <f t="shared" si="12"/>
        <v/>
      </c>
    </row>
    <row r="718" spans="1:17" x14ac:dyDescent="0.25">
      <c r="A718">
        <v>717</v>
      </c>
      <c r="P718">
        <v>0</v>
      </c>
      <c r="Q718" t="str">
        <f t="shared" si="12"/>
        <v/>
      </c>
    </row>
    <row r="719" spans="1:17" x14ac:dyDescent="0.25">
      <c r="A719">
        <v>718</v>
      </c>
      <c r="P719">
        <v>0</v>
      </c>
      <c r="Q719" t="str">
        <f t="shared" si="12"/>
        <v/>
      </c>
    </row>
    <row r="720" spans="1:17" x14ac:dyDescent="0.25">
      <c r="A720">
        <v>719</v>
      </c>
      <c r="P720">
        <v>0</v>
      </c>
      <c r="Q720" t="str">
        <f t="shared" si="12"/>
        <v/>
      </c>
    </row>
    <row r="721" spans="1:17" x14ac:dyDescent="0.25">
      <c r="A721">
        <v>720</v>
      </c>
      <c r="P721">
        <v>0</v>
      </c>
      <c r="Q721" t="str">
        <f t="shared" si="12"/>
        <v/>
      </c>
    </row>
    <row r="722" spans="1:17" x14ac:dyDescent="0.25">
      <c r="A722">
        <v>721</v>
      </c>
      <c r="B722">
        <v>112.725888</v>
      </c>
      <c r="C722" s="4">
        <v>1</v>
      </c>
      <c r="P722">
        <v>1</v>
      </c>
      <c r="Q722" t="str">
        <f t="shared" si="12"/>
        <v>1</v>
      </c>
    </row>
    <row r="723" spans="1:17" x14ac:dyDescent="0.25">
      <c r="A723">
        <v>722</v>
      </c>
      <c r="B723">
        <v>112.719193</v>
      </c>
      <c r="C723" s="4">
        <v>1</v>
      </c>
      <c r="P723">
        <v>1</v>
      </c>
      <c r="Q723" t="str">
        <f t="shared" si="12"/>
        <v>1</v>
      </c>
    </row>
    <row r="724" spans="1:17" x14ac:dyDescent="0.25">
      <c r="A724">
        <v>723</v>
      </c>
      <c r="B724">
        <v>112.758931</v>
      </c>
      <c r="C724" s="4">
        <v>1</v>
      </c>
      <c r="P724">
        <v>1</v>
      </c>
      <c r="Q724" t="str">
        <f t="shared" si="12"/>
        <v>1</v>
      </c>
    </row>
    <row r="725" spans="1:17" x14ac:dyDescent="0.25">
      <c r="A725">
        <v>724</v>
      </c>
      <c r="B725">
        <v>112.736046</v>
      </c>
      <c r="C725" s="4">
        <v>1</v>
      </c>
      <c r="D725">
        <v>109.602654</v>
      </c>
      <c r="E725" s="3">
        <v>2</v>
      </c>
      <c r="P725">
        <v>2</v>
      </c>
      <c r="Q725" t="str">
        <f t="shared" si="12"/>
        <v>12</v>
      </c>
    </row>
    <row r="726" spans="1:17" x14ac:dyDescent="0.25">
      <c r="A726">
        <v>725</v>
      </c>
      <c r="B726">
        <v>112.70805799999999</v>
      </c>
      <c r="C726" s="4">
        <v>1</v>
      </c>
      <c r="D726">
        <v>109.60311900000001</v>
      </c>
      <c r="E726" s="3">
        <v>2</v>
      </c>
      <c r="P726">
        <v>2</v>
      </c>
      <c r="Q726" t="str">
        <f t="shared" si="12"/>
        <v>12</v>
      </c>
    </row>
    <row r="727" spans="1:17" x14ac:dyDescent="0.25">
      <c r="A727">
        <v>726</v>
      </c>
      <c r="B727">
        <v>112.72625000000001</v>
      </c>
      <c r="C727" s="4">
        <v>1</v>
      </c>
      <c r="D727">
        <v>109.59868700000001</v>
      </c>
      <c r="E727" s="3">
        <v>2</v>
      </c>
      <c r="P727">
        <v>2</v>
      </c>
      <c r="Q727" t="str">
        <f t="shared" si="12"/>
        <v>12</v>
      </c>
    </row>
    <row r="728" spans="1:17" x14ac:dyDescent="0.25">
      <c r="A728">
        <v>727</v>
      </c>
      <c r="B728">
        <v>112.724549</v>
      </c>
      <c r="C728" s="4">
        <v>1</v>
      </c>
      <c r="D728">
        <v>109.50307100000001</v>
      </c>
      <c r="E728" s="3">
        <v>2</v>
      </c>
      <c r="P728">
        <v>2</v>
      </c>
      <c r="Q728" t="str">
        <f t="shared" si="12"/>
        <v>12</v>
      </c>
    </row>
    <row r="729" spans="1:17" x14ac:dyDescent="0.25">
      <c r="A729">
        <v>728</v>
      </c>
      <c r="B729">
        <v>112.66413900000001</v>
      </c>
      <c r="C729" s="4">
        <v>1</v>
      </c>
      <c r="D729">
        <v>109.529461</v>
      </c>
      <c r="E729" s="3">
        <v>2</v>
      </c>
      <c r="P729">
        <v>2</v>
      </c>
      <c r="Q729" t="str">
        <f t="shared" si="12"/>
        <v>12</v>
      </c>
    </row>
    <row r="730" spans="1:17" x14ac:dyDescent="0.25">
      <c r="A730">
        <v>729</v>
      </c>
      <c r="B730">
        <v>112.725888</v>
      </c>
      <c r="C730" s="4">
        <v>1</v>
      </c>
      <c r="D730">
        <v>109.506832</v>
      </c>
      <c r="E730" s="3">
        <v>2</v>
      </c>
      <c r="P730">
        <v>2</v>
      </c>
      <c r="Q730" t="str">
        <f t="shared" si="12"/>
        <v>12</v>
      </c>
    </row>
    <row r="731" spans="1:17" x14ac:dyDescent="0.25">
      <c r="A731">
        <v>730</v>
      </c>
      <c r="D731">
        <v>109.49157700000001</v>
      </c>
      <c r="E731" s="3">
        <v>2</v>
      </c>
      <c r="P731">
        <v>1</v>
      </c>
      <c r="Q731" t="str">
        <f t="shared" si="12"/>
        <v>2</v>
      </c>
    </row>
    <row r="732" spans="1:17" x14ac:dyDescent="0.25">
      <c r="A732">
        <v>731</v>
      </c>
      <c r="D732">
        <v>109.602654</v>
      </c>
      <c r="E732" s="3">
        <v>2</v>
      </c>
      <c r="P732">
        <v>1</v>
      </c>
      <c r="Q732" t="str">
        <f t="shared" si="12"/>
        <v>2</v>
      </c>
    </row>
    <row r="733" spans="1:17" x14ac:dyDescent="0.25">
      <c r="A733">
        <v>732</v>
      </c>
      <c r="F733">
        <v>107.478386</v>
      </c>
      <c r="G733" s="2">
        <v>3</v>
      </c>
      <c r="P733">
        <v>1</v>
      </c>
      <c r="Q733" t="str">
        <f t="shared" si="12"/>
        <v>3</v>
      </c>
    </row>
    <row r="734" spans="1:17" x14ac:dyDescent="0.25">
      <c r="A734">
        <v>733</v>
      </c>
      <c r="F734">
        <v>107.478283</v>
      </c>
      <c r="G734" s="2">
        <v>3</v>
      </c>
      <c r="H734">
        <v>106.830742</v>
      </c>
      <c r="I734" s="5">
        <v>4</v>
      </c>
      <c r="P734">
        <v>2</v>
      </c>
      <c r="Q734" t="str">
        <f t="shared" si="12"/>
        <v>34</v>
      </c>
    </row>
    <row r="735" spans="1:17" x14ac:dyDescent="0.25">
      <c r="A735">
        <v>734</v>
      </c>
      <c r="F735">
        <v>107.427719</v>
      </c>
      <c r="G735" s="2">
        <v>3</v>
      </c>
      <c r="H735">
        <v>106.81311100000001</v>
      </c>
      <c r="I735" s="5">
        <v>4</v>
      </c>
      <c r="P735">
        <v>2</v>
      </c>
      <c r="Q735" t="str">
        <f t="shared" si="12"/>
        <v>34</v>
      </c>
    </row>
    <row r="736" spans="1:17" x14ac:dyDescent="0.25">
      <c r="A736">
        <v>735</v>
      </c>
      <c r="F736">
        <v>107.478695</v>
      </c>
      <c r="G736" s="2">
        <v>3</v>
      </c>
      <c r="H736">
        <v>106.79878300000001</v>
      </c>
      <c r="I736" s="5">
        <v>4</v>
      </c>
      <c r="P736">
        <v>2</v>
      </c>
      <c r="Q736" t="str">
        <f t="shared" si="12"/>
        <v>34</v>
      </c>
    </row>
    <row r="737" spans="1:17" x14ac:dyDescent="0.25">
      <c r="A737">
        <v>736</v>
      </c>
      <c r="F737">
        <v>107.50890000000001</v>
      </c>
      <c r="G737" s="2">
        <v>3</v>
      </c>
      <c r="H737">
        <v>106.78569100000001</v>
      </c>
      <c r="I737" s="5">
        <v>4</v>
      </c>
      <c r="P737">
        <v>2</v>
      </c>
      <c r="Q737" t="str">
        <f t="shared" si="12"/>
        <v>34</v>
      </c>
    </row>
    <row r="738" spans="1:17" x14ac:dyDescent="0.25">
      <c r="A738">
        <v>737</v>
      </c>
      <c r="F738">
        <v>107.511734</v>
      </c>
      <c r="G738" s="2">
        <v>3</v>
      </c>
      <c r="H738">
        <v>106.796719</v>
      </c>
      <c r="I738" s="5">
        <v>4</v>
      </c>
      <c r="P738">
        <v>2</v>
      </c>
      <c r="Q738" t="str">
        <f t="shared" si="12"/>
        <v>34</v>
      </c>
    </row>
    <row r="739" spans="1:17" x14ac:dyDescent="0.25">
      <c r="A739">
        <v>738</v>
      </c>
      <c r="F739">
        <v>107.468232</v>
      </c>
      <c r="G739" s="2">
        <v>3</v>
      </c>
      <c r="H739">
        <v>106.824139</v>
      </c>
      <c r="I739" s="5">
        <v>4</v>
      </c>
      <c r="P739">
        <v>2</v>
      </c>
      <c r="Q739" t="str">
        <f t="shared" si="12"/>
        <v>34</v>
      </c>
    </row>
    <row r="740" spans="1:17" x14ac:dyDescent="0.25">
      <c r="A740">
        <v>739</v>
      </c>
      <c r="F740">
        <v>107.486271</v>
      </c>
      <c r="G740" s="2">
        <v>3</v>
      </c>
      <c r="H740">
        <v>106.799092</v>
      </c>
      <c r="I740" s="5">
        <v>4</v>
      </c>
      <c r="P740">
        <v>2</v>
      </c>
      <c r="Q740" t="str">
        <f t="shared" si="12"/>
        <v>34</v>
      </c>
    </row>
    <row r="741" spans="1:17" x14ac:dyDescent="0.25">
      <c r="A741">
        <v>740</v>
      </c>
      <c r="F741">
        <v>107.49750900000001</v>
      </c>
      <c r="G741" s="2">
        <v>3</v>
      </c>
      <c r="H741">
        <v>106.82069000000001</v>
      </c>
      <c r="I741" s="5">
        <v>4</v>
      </c>
      <c r="P741">
        <v>2</v>
      </c>
      <c r="Q741" t="str">
        <f t="shared" si="12"/>
        <v>34</v>
      </c>
    </row>
    <row r="742" spans="1:17" x14ac:dyDescent="0.25">
      <c r="A742">
        <v>741</v>
      </c>
      <c r="F742">
        <v>107.478386</v>
      </c>
      <c r="G742" s="2">
        <v>3</v>
      </c>
      <c r="H742">
        <v>106.779145</v>
      </c>
      <c r="I742" s="5">
        <v>4</v>
      </c>
      <c r="P742">
        <v>2</v>
      </c>
      <c r="Q742" t="str">
        <f t="shared" si="12"/>
        <v>34</v>
      </c>
    </row>
    <row r="743" spans="1:17" x14ac:dyDescent="0.25">
      <c r="A743">
        <v>742</v>
      </c>
      <c r="H743">
        <v>106.830742</v>
      </c>
      <c r="I743" s="5">
        <v>4</v>
      </c>
      <c r="P743">
        <v>1</v>
      </c>
      <c r="Q743" t="str">
        <f t="shared" si="12"/>
        <v>4</v>
      </c>
    </row>
    <row r="744" spans="1:17" x14ac:dyDescent="0.25">
      <c r="A744">
        <v>743</v>
      </c>
      <c r="B744">
        <v>87.885817000000003</v>
      </c>
      <c r="C744" s="4">
        <v>1</v>
      </c>
      <c r="P744">
        <v>1</v>
      </c>
      <c r="Q744" t="str">
        <f t="shared" si="12"/>
        <v>1</v>
      </c>
    </row>
    <row r="745" spans="1:17" x14ac:dyDescent="0.25">
      <c r="A745">
        <v>744</v>
      </c>
      <c r="B745">
        <v>87.841336000000013</v>
      </c>
      <c r="C745" s="4">
        <v>1</v>
      </c>
      <c r="P745">
        <v>1</v>
      </c>
      <c r="Q745" t="str">
        <f t="shared" si="12"/>
        <v>1</v>
      </c>
    </row>
    <row r="746" spans="1:17" x14ac:dyDescent="0.25">
      <c r="A746">
        <v>745</v>
      </c>
      <c r="B746">
        <v>87.846695000000011</v>
      </c>
      <c r="C746" s="4">
        <v>1</v>
      </c>
      <c r="P746">
        <v>1</v>
      </c>
      <c r="Q746" t="str">
        <f t="shared" si="12"/>
        <v>1</v>
      </c>
    </row>
    <row r="747" spans="1:17" x14ac:dyDescent="0.25">
      <c r="A747">
        <v>746</v>
      </c>
      <c r="B747">
        <v>87.872261000000009</v>
      </c>
      <c r="C747" s="4">
        <v>1</v>
      </c>
      <c r="P747">
        <v>1</v>
      </c>
      <c r="Q747" t="str">
        <f t="shared" si="12"/>
        <v>1</v>
      </c>
    </row>
    <row r="748" spans="1:17" x14ac:dyDescent="0.25">
      <c r="A748">
        <v>747</v>
      </c>
      <c r="B748">
        <v>87.856850000000009</v>
      </c>
      <c r="C748" s="4">
        <v>1</v>
      </c>
      <c r="P748">
        <v>1</v>
      </c>
      <c r="Q748" t="str">
        <f t="shared" si="12"/>
        <v>1</v>
      </c>
    </row>
    <row r="749" spans="1:17" x14ac:dyDescent="0.25">
      <c r="A749">
        <v>748</v>
      </c>
      <c r="B749">
        <v>87.822007000000013</v>
      </c>
      <c r="C749" s="4">
        <v>1</v>
      </c>
      <c r="D749">
        <v>83.361831000000009</v>
      </c>
      <c r="E749" s="3">
        <v>2</v>
      </c>
      <c r="P749">
        <v>2</v>
      </c>
      <c r="Q749" t="str">
        <f t="shared" si="12"/>
        <v>12</v>
      </c>
    </row>
    <row r="750" spans="1:17" x14ac:dyDescent="0.25">
      <c r="A750">
        <v>749</v>
      </c>
      <c r="B750">
        <v>87.827471000000003</v>
      </c>
      <c r="C750" s="4">
        <v>1</v>
      </c>
      <c r="D750">
        <v>83.331472000000005</v>
      </c>
      <c r="E750" s="3">
        <v>2</v>
      </c>
      <c r="P750">
        <v>2</v>
      </c>
      <c r="Q750" t="str">
        <f t="shared" si="12"/>
        <v>12</v>
      </c>
    </row>
    <row r="751" spans="1:17" x14ac:dyDescent="0.25">
      <c r="A751">
        <v>750</v>
      </c>
      <c r="B751">
        <v>87.848860000000002</v>
      </c>
      <c r="C751" s="4">
        <v>1</v>
      </c>
      <c r="D751">
        <v>83.412808000000012</v>
      </c>
      <c r="E751" s="3">
        <v>2</v>
      </c>
      <c r="P751">
        <v>2</v>
      </c>
      <c r="Q751" t="str">
        <f t="shared" si="12"/>
        <v>12</v>
      </c>
    </row>
    <row r="752" spans="1:17" x14ac:dyDescent="0.25">
      <c r="A752">
        <v>751</v>
      </c>
      <c r="B752">
        <v>87.827778000000009</v>
      </c>
      <c r="C752" s="4">
        <v>1</v>
      </c>
      <c r="D752">
        <v>83.407447000000005</v>
      </c>
      <c r="E752" s="3">
        <v>2</v>
      </c>
      <c r="P752">
        <v>2</v>
      </c>
      <c r="Q752" t="str">
        <f t="shared" si="12"/>
        <v>12</v>
      </c>
    </row>
    <row r="753" spans="1:17" x14ac:dyDescent="0.25">
      <c r="A753">
        <v>752</v>
      </c>
      <c r="B753">
        <v>87.885817000000003</v>
      </c>
      <c r="C753" s="4">
        <v>1</v>
      </c>
      <c r="D753">
        <v>83.409509000000014</v>
      </c>
      <c r="E753" s="3">
        <v>2</v>
      </c>
      <c r="P753">
        <v>2</v>
      </c>
      <c r="Q753" t="str">
        <f t="shared" si="12"/>
        <v>12</v>
      </c>
    </row>
    <row r="754" spans="1:17" x14ac:dyDescent="0.25">
      <c r="A754">
        <v>753</v>
      </c>
      <c r="D754">
        <v>83.413014000000004</v>
      </c>
      <c r="E754" s="3">
        <v>2</v>
      </c>
      <c r="P754">
        <v>1</v>
      </c>
      <c r="Q754" t="str">
        <f t="shared" si="12"/>
        <v>2</v>
      </c>
    </row>
    <row r="755" spans="1:17" x14ac:dyDescent="0.25">
      <c r="A755">
        <v>754</v>
      </c>
      <c r="D755">
        <v>83.449043000000003</v>
      </c>
      <c r="E755" s="3">
        <v>2</v>
      </c>
      <c r="P755">
        <v>1</v>
      </c>
      <c r="Q755" t="str">
        <f t="shared" si="12"/>
        <v>2</v>
      </c>
    </row>
    <row r="756" spans="1:17" x14ac:dyDescent="0.25">
      <c r="A756">
        <v>755</v>
      </c>
      <c r="D756">
        <v>83.338637000000006</v>
      </c>
      <c r="E756" s="3">
        <v>2</v>
      </c>
      <c r="P756">
        <v>1</v>
      </c>
      <c r="Q756" t="str">
        <f t="shared" si="12"/>
        <v>2</v>
      </c>
    </row>
    <row r="757" spans="1:17" x14ac:dyDescent="0.25">
      <c r="A757">
        <v>756</v>
      </c>
      <c r="D757">
        <v>83.361831000000009</v>
      </c>
      <c r="E757" s="3">
        <v>2</v>
      </c>
      <c r="F757">
        <v>81.950772000000001</v>
      </c>
      <c r="G757" s="2">
        <v>3</v>
      </c>
      <c r="P757">
        <v>2</v>
      </c>
      <c r="Q757" t="str">
        <f t="shared" si="12"/>
        <v>23</v>
      </c>
    </row>
    <row r="758" spans="1:17" x14ac:dyDescent="0.25">
      <c r="A758">
        <v>757</v>
      </c>
      <c r="F758">
        <v>81.981131000000005</v>
      </c>
      <c r="G758" s="2">
        <v>3</v>
      </c>
      <c r="P758">
        <v>1</v>
      </c>
      <c r="Q758" t="str">
        <f t="shared" si="12"/>
        <v>3</v>
      </c>
    </row>
    <row r="759" spans="1:17" x14ac:dyDescent="0.25">
      <c r="A759">
        <v>758</v>
      </c>
      <c r="F759">
        <v>81.937577000000005</v>
      </c>
      <c r="G759" s="2">
        <v>3</v>
      </c>
      <c r="H759">
        <v>81.149474000000012</v>
      </c>
      <c r="I759" s="5">
        <v>4</v>
      </c>
      <c r="P759">
        <v>2</v>
      </c>
      <c r="Q759" t="str">
        <f t="shared" si="12"/>
        <v>34</v>
      </c>
    </row>
    <row r="760" spans="1:17" x14ac:dyDescent="0.25">
      <c r="A760">
        <v>759</v>
      </c>
      <c r="F760">
        <v>81.889590000000013</v>
      </c>
      <c r="G760" s="2">
        <v>3</v>
      </c>
      <c r="H760">
        <v>81.131485000000012</v>
      </c>
      <c r="I760" s="5">
        <v>4</v>
      </c>
      <c r="P760">
        <v>2</v>
      </c>
      <c r="Q760" t="str">
        <f t="shared" si="12"/>
        <v>34</v>
      </c>
    </row>
    <row r="761" spans="1:17" x14ac:dyDescent="0.25">
      <c r="A761">
        <v>760</v>
      </c>
      <c r="F761">
        <v>81.897683000000001</v>
      </c>
      <c r="G761" s="2">
        <v>3</v>
      </c>
      <c r="H761">
        <v>81.140454000000005</v>
      </c>
      <c r="I761" s="5">
        <v>4</v>
      </c>
      <c r="P761">
        <v>2</v>
      </c>
      <c r="Q761" t="str">
        <f t="shared" si="12"/>
        <v>34</v>
      </c>
    </row>
    <row r="762" spans="1:17" x14ac:dyDescent="0.25">
      <c r="A762">
        <v>761</v>
      </c>
      <c r="F762">
        <v>81.914846000000011</v>
      </c>
      <c r="G762" s="2">
        <v>3</v>
      </c>
      <c r="H762">
        <v>81.064737000000008</v>
      </c>
      <c r="I762" s="5">
        <v>4</v>
      </c>
      <c r="P762">
        <v>2</v>
      </c>
      <c r="Q762" t="str">
        <f t="shared" si="12"/>
        <v>34</v>
      </c>
    </row>
    <row r="763" spans="1:17" x14ac:dyDescent="0.25">
      <c r="A763">
        <v>762</v>
      </c>
      <c r="F763">
        <v>81.920206000000007</v>
      </c>
      <c r="G763" s="2">
        <v>3</v>
      </c>
      <c r="H763">
        <v>81.069942000000012</v>
      </c>
      <c r="I763" s="5">
        <v>4</v>
      </c>
      <c r="P763">
        <v>2</v>
      </c>
      <c r="Q763" t="str">
        <f t="shared" si="12"/>
        <v>34</v>
      </c>
    </row>
    <row r="764" spans="1:17" x14ac:dyDescent="0.25">
      <c r="A764">
        <v>763</v>
      </c>
      <c r="F764">
        <v>81.897889000000006</v>
      </c>
      <c r="G764" s="2">
        <v>3</v>
      </c>
      <c r="H764">
        <v>81.11282700000001</v>
      </c>
      <c r="I764" s="5">
        <v>4</v>
      </c>
      <c r="P764">
        <v>2</v>
      </c>
      <c r="Q764" t="str">
        <f t="shared" si="12"/>
        <v>34</v>
      </c>
    </row>
    <row r="765" spans="1:17" x14ac:dyDescent="0.25">
      <c r="A765">
        <v>764</v>
      </c>
      <c r="F765">
        <v>81.936082000000013</v>
      </c>
      <c r="G765" s="2">
        <v>3</v>
      </c>
      <c r="H765">
        <v>81.081230000000005</v>
      </c>
      <c r="I765" s="5">
        <v>4</v>
      </c>
      <c r="P765">
        <v>2</v>
      </c>
      <c r="Q765" t="str">
        <f t="shared" si="12"/>
        <v>34</v>
      </c>
    </row>
    <row r="766" spans="1:17" x14ac:dyDescent="0.25">
      <c r="A766">
        <v>765</v>
      </c>
      <c r="F766">
        <v>81.893506000000002</v>
      </c>
      <c r="G766" s="2">
        <v>3</v>
      </c>
      <c r="H766">
        <v>81.108291000000008</v>
      </c>
      <c r="I766" s="5">
        <v>4</v>
      </c>
      <c r="P766">
        <v>2</v>
      </c>
      <c r="Q766" t="str">
        <f t="shared" si="12"/>
        <v>34</v>
      </c>
    </row>
    <row r="767" spans="1:17" x14ac:dyDescent="0.25">
      <c r="A767">
        <v>766</v>
      </c>
      <c r="F767">
        <v>81.950772000000001</v>
      </c>
      <c r="G767" s="2">
        <v>3</v>
      </c>
      <c r="H767">
        <v>81.048191000000003</v>
      </c>
      <c r="I767" s="5">
        <v>4</v>
      </c>
      <c r="P767">
        <v>2</v>
      </c>
      <c r="Q767" t="str">
        <f t="shared" si="12"/>
        <v>34</v>
      </c>
    </row>
    <row r="768" spans="1:17" x14ac:dyDescent="0.25">
      <c r="A768">
        <v>767</v>
      </c>
      <c r="B768">
        <v>66.360684000000006</v>
      </c>
      <c r="C768" s="4">
        <v>1</v>
      </c>
      <c r="F768">
        <v>81.950772000000001</v>
      </c>
      <c r="G768" s="2">
        <v>3</v>
      </c>
      <c r="H768">
        <v>81.149474000000012</v>
      </c>
      <c r="I768" s="5">
        <v>4</v>
      </c>
      <c r="P768">
        <v>3</v>
      </c>
      <c r="Q768" t="str">
        <f t="shared" si="12"/>
        <v>134</v>
      </c>
    </row>
    <row r="769" spans="1:17" x14ac:dyDescent="0.25">
      <c r="A769">
        <v>768</v>
      </c>
      <c r="B769">
        <v>66.356518000000008</v>
      </c>
      <c r="C769" s="4">
        <v>1</v>
      </c>
      <c r="P769">
        <v>1</v>
      </c>
      <c r="Q769" t="str">
        <f t="shared" si="12"/>
        <v>1</v>
      </c>
    </row>
    <row r="770" spans="1:17" x14ac:dyDescent="0.25">
      <c r="A770">
        <v>769</v>
      </c>
      <c r="B770">
        <v>66.372246000000018</v>
      </c>
      <c r="C770" s="4">
        <v>1</v>
      </c>
      <c r="P770">
        <v>1</v>
      </c>
      <c r="Q770" t="str">
        <f t="shared" ref="Q770:Q833" si="13">CONCATENATE(C770,E770,G770,I770)</f>
        <v>1</v>
      </c>
    </row>
    <row r="771" spans="1:17" x14ac:dyDescent="0.25">
      <c r="A771">
        <v>770</v>
      </c>
      <c r="B771">
        <v>66.372719000000018</v>
      </c>
      <c r="C771" s="4">
        <v>1</v>
      </c>
      <c r="P771">
        <v>1</v>
      </c>
      <c r="Q771" t="str">
        <f t="shared" si="13"/>
        <v>1</v>
      </c>
    </row>
    <row r="772" spans="1:17" x14ac:dyDescent="0.25">
      <c r="A772">
        <v>771</v>
      </c>
      <c r="B772">
        <v>66.337040000000002</v>
      </c>
      <c r="C772" s="4">
        <v>1</v>
      </c>
      <c r="P772">
        <v>1</v>
      </c>
      <c r="Q772" t="str">
        <f t="shared" si="13"/>
        <v>1</v>
      </c>
    </row>
    <row r="773" spans="1:17" x14ac:dyDescent="0.25">
      <c r="A773">
        <v>772</v>
      </c>
      <c r="B773">
        <v>66.337872000000004</v>
      </c>
      <c r="C773" s="4">
        <v>1</v>
      </c>
      <c r="P773">
        <v>1</v>
      </c>
      <c r="Q773" t="str">
        <f t="shared" si="13"/>
        <v>1</v>
      </c>
    </row>
    <row r="774" spans="1:17" x14ac:dyDescent="0.25">
      <c r="A774">
        <v>773</v>
      </c>
      <c r="B774">
        <v>66.385738000000003</v>
      </c>
      <c r="C774" s="4">
        <v>1</v>
      </c>
      <c r="D774">
        <v>61.703438000000006</v>
      </c>
      <c r="E774" s="3">
        <v>2</v>
      </c>
      <c r="P774">
        <v>2</v>
      </c>
      <c r="Q774" t="str">
        <f t="shared" si="13"/>
        <v>12</v>
      </c>
    </row>
    <row r="775" spans="1:17" x14ac:dyDescent="0.25">
      <c r="A775">
        <v>774</v>
      </c>
      <c r="B775">
        <v>66.347141000000008</v>
      </c>
      <c r="C775" s="4">
        <v>1</v>
      </c>
      <c r="D775">
        <v>61.72661200000001</v>
      </c>
      <c r="E775" s="3">
        <v>2</v>
      </c>
      <c r="P775">
        <v>2</v>
      </c>
      <c r="Q775" t="str">
        <f t="shared" si="13"/>
        <v>12</v>
      </c>
    </row>
    <row r="776" spans="1:17" x14ac:dyDescent="0.25">
      <c r="A776">
        <v>775</v>
      </c>
      <c r="B776">
        <v>66.36808400000001</v>
      </c>
      <c r="C776" s="4">
        <v>1</v>
      </c>
      <c r="D776">
        <v>61.719326000000009</v>
      </c>
      <c r="E776" s="3">
        <v>2</v>
      </c>
      <c r="P776">
        <v>2</v>
      </c>
      <c r="Q776" t="str">
        <f t="shared" si="13"/>
        <v>12</v>
      </c>
    </row>
    <row r="777" spans="1:17" x14ac:dyDescent="0.25">
      <c r="A777">
        <v>776</v>
      </c>
      <c r="B777">
        <v>66.360684000000006</v>
      </c>
      <c r="C777" s="4">
        <v>1</v>
      </c>
      <c r="D777">
        <v>61.736923000000012</v>
      </c>
      <c r="E777" s="3">
        <v>2</v>
      </c>
      <c r="P777">
        <v>2</v>
      </c>
      <c r="Q777" t="str">
        <f t="shared" si="13"/>
        <v>12</v>
      </c>
    </row>
    <row r="778" spans="1:17" x14ac:dyDescent="0.25">
      <c r="A778">
        <v>777</v>
      </c>
      <c r="B778">
        <v>66.360684000000006</v>
      </c>
      <c r="C778" s="4">
        <v>1</v>
      </c>
      <c r="D778">
        <v>61.734894000000011</v>
      </c>
      <c r="E778" s="3">
        <v>2</v>
      </c>
      <c r="P778">
        <v>2</v>
      </c>
      <c r="Q778" t="str">
        <f t="shared" si="13"/>
        <v>12</v>
      </c>
    </row>
    <row r="779" spans="1:17" x14ac:dyDescent="0.25">
      <c r="A779">
        <v>778</v>
      </c>
      <c r="D779">
        <v>61.766403000000011</v>
      </c>
      <c r="E779" s="3">
        <v>2</v>
      </c>
      <c r="P779">
        <v>1</v>
      </c>
      <c r="Q779" t="str">
        <f t="shared" si="13"/>
        <v>2</v>
      </c>
    </row>
    <row r="780" spans="1:17" x14ac:dyDescent="0.25">
      <c r="A780">
        <v>779</v>
      </c>
      <c r="D780">
        <v>61.762501000000007</v>
      </c>
      <c r="E780" s="3">
        <v>2</v>
      </c>
      <c r="P780">
        <v>1</v>
      </c>
      <c r="Q780" t="str">
        <f t="shared" si="13"/>
        <v>2</v>
      </c>
    </row>
    <row r="781" spans="1:17" x14ac:dyDescent="0.25">
      <c r="A781">
        <v>780</v>
      </c>
      <c r="D781">
        <v>61.703438000000006</v>
      </c>
      <c r="E781" s="3">
        <v>2</v>
      </c>
      <c r="P781">
        <v>1</v>
      </c>
      <c r="Q781" t="str">
        <f t="shared" si="13"/>
        <v>2</v>
      </c>
    </row>
    <row r="782" spans="1:17" x14ac:dyDescent="0.25">
      <c r="A782">
        <v>781</v>
      </c>
      <c r="D782">
        <v>61.703438000000006</v>
      </c>
      <c r="E782" s="3">
        <v>2</v>
      </c>
      <c r="F782">
        <v>60.036392000000006</v>
      </c>
      <c r="G782" s="2">
        <v>3</v>
      </c>
      <c r="P782">
        <v>2</v>
      </c>
      <c r="Q782" t="str">
        <f t="shared" si="13"/>
        <v>23</v>
      </c>
    </row>
    <row r="783" spans="1:17" x14ac:dyDescent="0.25">
      <c r="A783">
        <v>782</v>
      </c>
      <c r="F783">
        <v>60.005406000000008</v>
      </c>
      <c r="G783" s="2">
        <v>3</v>
      </c>
      <c r="H783">
        <v>59.769272000000008</v>
      </c>
      <c r="I783" s="5">
        <v>4</v>
      </c>
      <c r="P783">
        <v>2</v>
      </c>
      <c r="Q783" t="str">
        <f t="shared" si="13"/>
        <v>34</v>
      </c>
    </row>
    <row r="784" spans="1:17" x14ac:dyDescent="0.25">
      <c r="A784">
        <v>783</v>
      </c>
      <c r="F784">
        <v>60.039360000000009</v>
      </c>
      <c r="G784" s="2">
        <v>3</v>
      </c>
      <c r="H784">
        <v>59.69995500000001</v>
      </c>
      <c r="I784" s="5">
        <v>4</v>
      </c>
      <c r="P784">
        <v>2</v>
      </c>
      <c r="Q784" t="str">
        <f t="shared" si="13"/>
        <v>34</v>
      </c>
    </row>
    <row r="785" spans="1:17" x14ac:dyDescent="0.25">
      <c r="A785">
        <v>784</v>
      </c>
      <c r="F785">
        <v>60.055870000000006</v>
      </c>
      <c r="G785" s="2">
        <v>3</v>
      </c>
      <c r="H785">
        <v>59.736305000000009</v>
      </c>
      <c r="I785" s="5">
        <v>4</v>
      </c>
      <c r="P785">
        <v>2</v>
      </c>
      <c r="Q785" t="str">
        <f t="shared" si="13"/>
        <v>34</v>
      </c>
    </row>
    <row r="786" spans="1:17" x14ac:dyDescent="0.25">
      <c r="A786">
        <v>785</v>
      </c>
      <c r="F786">
        <v>60.02488300000001</v>
      </c>
      <c r="G786" s="2">
        <v>3</v>
      </c>
      <c r="H786">
        <v>59.711777000000005</v>
      </c>
      <c r="I786" s="5">
        <v>4</v>
      </c>
      <c r="P786">
        <v>2</v>
      </c>
      <c r="Q786" t="str">
        <f t="shared" si="13"/>
        <v>34</v>
      </c>
    </row>
    <row r="787" spans="1:17" x14ac:dyDescent="0.25">
      <c r="A787">
        <v>786</v>
      </c>
      <c r="F787">
        <v>60.003319000000005</v>
      </c>
      <c r="G787" s="2">
        <v>3</v>
      </c>
      <c r="H787">
        <v>59.707451000000006</v>
      </c>
      <c r="I787" s="5">
        <v>4</v>
      </c>
      <c r="P787">
        <v>2</v>
      </c>
      <c r="Q787" t="str">
        <f t="shared" si="13"/>
        <v>34</v>
      </c>
    </row>
    <row r="788" spans="1:17" x14ac:dyDescent="0.25">
      <c r="A788">
        <v>787</v>
      </c>
      <c r="F788">
        <v>59.996288000000007</v>
      </c>
      <c r="G788" s="2">
        <v>3</v>
      </c>
      <c r="H788">
        <v>59.73458500000001</v>
      </c>
      <c r="I788" s="5">
        <v>4</v>
      </c>
      <c r="P788">
        <v>2</v>
      </c>
      <c r="Q788" t="str">
        <f t="shared" si="13"/>
        <v>34</v>
      </c>
    </row>
    <row r="789" spans="1:17" x14ac:dyDescent="0.25">
      <c r="A789">
        <v>788</v>
      </c>
      <c r="F789">
        <v>60.007019000000007</v>
      </c>
      <c r="G789" s="2">
        <v>3</v>
      </c>
      <c r="H789">
        <v>59.77645900000001</v>
      </c>
      <c r="I789" s="5">
        <v>4</v>
      </c>
      <c r="P789">
        <v>2</v>
      </c>
      <c r="Q789" t="str">
        <f t="shared" si="13"/>
        <v>34</v>
      </c>
    </row>
    <row r="790" spans="1:17" x14ac:dyDescent="0.25">
      <c r="A790">
        <v>789</v>
      </c>
      <c r="F790">
        <v>60.011707000000008</v>
      </c>
      <c r="G790" s="2">
        <v>3</v>
      </c>
      <c r="H790">
        <v>59.776722000000007</v>
      </c>
      <c r="I790" s="5">
        <v>4</v>
      </c>
      <c r="P790">
        <v>2</v>
      </c>
      <c r="Q790" t="str">
        <f t="shared" si="13"/>
        <v>34</v>
      </c>
    </row>
    <row r="791" spans="1:17" x14ac:dyDescent="0.25">
      <c r="A791">
        <v>790</v>
      </c>
      <c r="B791">
        <v>44.186577000000007</v>
      </c>
      <c r="C791" s="4">
        <v>1</v>
      </c>
      <c r="F791">
        <v>60.059311000000008</v>
      </c>
      <c r="G791" s="2">
        <v>3</v>
      </c>
      <c r="H791">
        <v>59.78156700000001</v>
      </c>
      <c r="I791" s="5">
        <v>4</v>
      </c>
      <c r="P791">
        <v>3</v>
      </c>
      <c r="Q791" t="str">
        <f t="shared" si="13"/>
        <v>134</v>
      </c>
    </row>
    <row r="792" spans="1:17" x14ac:dyDescent="0.25">
      <c r="A792">
        <v>791</v>
      </c>
      <c r="B792">
        <v>44.130173000000006</v>
      </c>
      <c r="C792" s="4">
        <v>1</v>
      </c>
      <c r="F792">
        <v>60.036392000000006</v>
      </c>
      <c r="G792" s="2">
        <v>3</v>
      </c>
      <c r="H792">
        <v>59.769272000000008</v>
      </c>
      <c r="I792" s="5">
        <v>4</v>
      </c>
      <c r="P792">
        <v>3</v>
      </c>
      <c r="Q792" t="str">
        <f t="shared" si="13"/>
        <v>134</v>
      </c>
    </row>
    <row r="793" spans="1:17" x14ac:dyDescent="0.25">
      <c r="A793">
        <v>792</v>
      </c>
      <c r="B793">
        <v>44.155121000000008</v>
      </c>
      <c r="C793" s="4">
        <v>1</v>
      </c>
      <c r="F793">
        <v>60.036392000000006</v>
      </c>
      <c r="G793" s="2">
        <v>3</v>
      </c>
      <c r="H793">
        <v>59.769272000000008</v>
      </c>
      <c r="I793" s="5">
        <v>4</v>
      </c>
      <c r="P793">
        <v>3</v>
      </c>
      <c r="Q793" t="str">
        <f t="shared" si="13"/>
        <v>134</v>
      </c>
    </row>
    <row r="794" spans="1:17" x14ac:dyDescent="0.25">
      <c r="A794">
        <v>793</v>
      </c>
      <c r="B794">
        <v>44.146526000000009</v>
      </c>
      <c r="C794" s="4">
        <v>1</v>
      </c>
      <c r="H794">
        <v>59.769272000000008</v>
      </c>
      <c r="I794" s="5">
        <v>4</v>
      </c>
      <c r="P794">
        <v>2</v>
      </c>
      <c r="Q794" t="str">
        <f t="shared" si="13"/>
        <v>14</v>
      </c>
    </row>
    <row r="795" spans="1:17" x14ac:dyDescent="0.25">
      <c r="A795">
        <v>794</v>
      </c>
      <c r="B795">
        <v>44.155953000000011</v>
      </c>
      <c r="C795" s="4">
        <v>1</v>
      </c>
      <c r="H795">
        <v>59.769272000000008</v>
      </c>
      <c r="I795" s="5">
        <v>4</v>
      </c>
      <c r="P795">
        <v>2</v>
      </c>
      <c r="Q795" t="str">
        <f t="shared" si="13"/>
        <v>14</v>
      </c>
    </row>
    <row r="796" spans="1:17" x14ac:dyDescent="0.25">
      <c r="A796">
        <v>795</v>
      </c>
      <c r="B796">
        <v>44.225376000000011</v>
      </c>
      <c r="C796" s="4">
        <v>1</v>
      </c>
      <c r="P796">
        <v>1</v>
      </c>
      <c r="Q796" t="str">
        <f t="shared" si="13"/>
        <v>1</v>
      </c>
    </row>
    <row r="797" spans="1:17" x14ac:dyDescent="0.25">
      <c r="A797">
        <v>796</v>
      </c>
      <c r="B797">
        <v>44.239021000000008</v>
      </c>
      <c r="C797" s="4">
        <v>1</v>
      </c>
      <c r="D797">
        <v>38.783848000000006</v>
      </c>
      <c r="E797" s="3">
        <v>2</v>
      </c>
      <c r="P797">
        <v>2</v>
      </c>
      <c r="Q797" t="str">
        <f t="shared" si="13"/>
        <v>12</v>
      </c>
    </row>
    <row r="798" spans="1:17" x14ac:dyDescent="0.25">
      <c r="A798">
        <v>797</v>
      </c>
      <c r="B798">
        <v>44.218659000000009</v>
      </c>
      <c r="C798" s="4">
        <v>1</v>
      </c>
      <c r="D798">
        <v>38.797913000000008</v>
      </c>
      <c r="E798" s="3">
        <v>2</v>
      </c>
      <c r="P798">
        <v>2</v>
      </c>
      <c r="Q798" t="str">
        <f t="shared" si="13"/>
        <v>12</v>
      </c>
    </row>
    <row r="799" spans="1:17" x14ac:dyDescent="0.25">
      <c r="A799">
        <v>798</v>
      </c>
      <c r="B799">
        <v>44.211731000000007</v>
      </c>
      <c r="C799" s="4">
        <v>1</v>
      </c>
      <c r="D799">
        <v>38.808796000000008</v>
      </c>
      <c r="E799" s="3">
        <v>2</v>
      </c>
      <c r="P799">
        <v>2</v>
      </c>
      <c r="Q799" t="str">
        <f t="shared" si="13"/>
        <v>12</v>
      </c>
    </row>
    <row r="800" spans="1:17" x14ac:dyDescent="0.25">
      <c r="A800">
        <v>799</v>
      </c>
      <c r="B800">
        <v>44.159340000000007</v>
      </c>
      <c r="C800" s="4">
        <v>1</v>
      </c>
      <c r="D800">
        <v>38.797077000000009</v>
      </c>
      <c r="E800" s="3">
        <v>2</v>
      </c>
      <c r="P800">
        <v>2</v>
      </c>
      <c r="Q800" t="str">
        <f t="shared" si="13"/>
        <v>12</v>
      </c>
    </row>
    <row r="801" spans="1:17" x14ac:dyDescent="0.25">
      <c r="A801">
        <v>800</v>
      </c>
      <c r="B801">
        <v>44.177307000000006</v>
      </c>
      <c r="C801" s="4">
        <v>1</v>
      </c>
      <c r="D801">
        <v>38.780258000000011</v>
      </c>
      <c r="E801" s="3">
        <v>2</v>
      </c>
      <c r="P801">
        <v>2</v>
      </c>
      <c r="Q801" t="str">
        <f t="shared" si="13"/>
        <v>12</v>
      </c>
    </row>
    <row r="802" spans="1:17" x14ac:dyDescent="0.25">
      <c r="A802">
        <v>801</v>
      </c>
      <c r="B802">
        <v>44.186577000000007</v>
      </c>
      <c r="C802" s="4">
        <v>1</v>
      </c>
      <c r="D802">
        <v>38.785828000000009</v>
      </c>
      <c r="E802" s="3">
        <v>2</v>
      </c>
      <c r="P802">
        <v>2</v>
      </c>
      <c r="Q802" t="str">
        <f t="shared" si="13"/>
        <v>12</v>
      </c>
    </row>
    <row r="803" spans="1:17" x14ac:dyDescent="0.25">
      <c r="A803">
        <v>802</v>
      </c>
      <c r="D803">
        <v>38.792130000000007</v>
      </c>
      <c r="E803" s="3">
        <v>2</v>
      </c>
      <c r="P803">
        <v>1</v>
      </c>
      <c r="Q803" t="str">
        <f t="shared" si="13"/>
        <v>2</v>
      </c>
    </row>
    <row r="804" spans="1:17" x14ac:dyDescent="0.25">
      <c r="A804">
        <v>803</v>
      </c>
      <c r="D804">
        <v>38.794731000000006</v>
      </c>
      <c r="E804" s="3">
        <v>2</v>
      </c>
      <c r="P804">
        <v>1</v>
      </c>
      <c r="Q804" t="str">
        <f t="shared" si="13"/>
        <v>2</v>
      </c>
    </row>
    <row r="805" spans="1:17" x14ac:dyDescent="0.25">
      <c r="A805">
        <v>804</v>
      </c>
      <c r="D805">
        <v>38.793640000000011</v>
      </c>
      <c r="E805" s="3">
        <v>2</v>
      </c>
      <c r="P805">
        <v>1</v>
      </c>
      <c r="Q805" t="str">
        <f t="shared" si="13"/>
        <v>2</v>
      </c>
    </row>
    <row r="806" spans="1:17" x14ac:dyDescent="0.25">
      <c r="A806">
        <v>805</v>
      </c>
      <c r="D806">
        <v>38.71312300000001</v>
      </c>
      <c r="E806" s="3">
        <v>2</v>
      </c>
      <c r="P806">
        <v>1</v>
      </c>
      <c r="Q806" t="str">
        <f t="shared" si="13"/>
        <v>2</v>
      </c>
    </row>
    <row r="807" spans="1:17" x14ac:dyDescent="0.25">
      <c r="A807">
        <v>806</v>
      </c>
      <c r="D807">
        <v>38.783848000000006</v>
      </c>
      <c r="E807" s="3">
        <v>2</v>
      </c>
      <c r="F807">
        <v>37.71870100000001</v>
      </c>
      <c r="G807" s="2">
        <v>3</v>
      </c>
      <c r="P807">
        <v>2</v>
      </c>
      <c r="Q807" t="str">
        <f t="shared" si="13"/>
        <v>23</v>
      </c>
    </row>
    <row r="808" spans="1:17" x14ac:dyDescent="0.25">
      <c r="A808">
        <v>807</v>
      </c>
      <c r="D808">
        <v>38.783848000000006</v>
      </c>
      <c r="E808" s="3">
        <v>2</v>
      </c>
      <c r="F808">
        <v>37.749531000000005</v>
      </c>
      <c r="G808" s="2">
        <v>3</v>
      </c>
      <c r="P808">
        <v>2</v>
      </c>
      <c r="Q808" t="str">
        <f t="shared" si="13"/>
        <v>23</v>
      </c>
    </row>
    <row r="809" spans="1:17" x14ac:dyDescent="0.25">
      <c r="A809">
        <v>808</v>
      </c>
      <c r="F809">
        <v>37.695053000000009</v>
      </c>
      <c r="G809" s="2">
        <v>3</v>
      </c>
      <c r="H809">
        <v>37.032225000000011</v>
      </c>
      <c r="I809" s="5">
        <v>4</v>
      </c>
      <c r="P809">
        <v>2</v>
      </c>
      <c r="Q809" t="str">
        <f t="shared" si="13"/>
        <v>34</v>
      </c>
    </row>
    <row r="810" spans="1:17" x14ac:dyDescent="0.25">
      <c r="A810">
        <v>809</v>
      </c>
      <c r="F810">
        <v>37.716719000000012</v>
      </c>
      <c r="G810" s="2">
        <v>3</v>
      </c>
      <c r="H810">
        <v>36.97155200000001</v>
      </c>
      <c r="I810" s="5">
        <v>4</v>
      </c>
      <c r="P810">
        <v>2</v>
      </c>
      <c r="Q810" t="str">
        <f t="shared" si="13"/>
        <v>34</v>
      </c>
    </row>
    <row r="811" spans="1:17" x14ac:dyDescent="0.25">
      <c r="A811">
        <v>810</v>
      </c>
      <c r="F811">
        <v>37.720314000000009</v>
      </c>
      <c r="G811" s="2">
        <v>3</v>
      </c>
      <c r="H811">
        <v>37.047381000000009</v>
      </c>
      <c r="I811" s="5">
        <v>4</v>
      </c>
      <c r="P811">
        <v>2</v>
      </c>
      <c r="Q811" t="str">
        <f t="shared" si="13"/>
        <v>34</v>
      </c>
    </row>
    <row r="812" spans="1:17" x14ac:dyDescent="0.25">
      <c r="A812">
        <v>811</v>
      </c>
      <c r="F812">
        <v>37.728750000000005</v>
      </c>
      <c r="G812" s="2">
        <v>3</v>
      </c>
      <c r="H812">
        <v>36.986864000000011</v>
      </c>
      <c r="I812" s="5">
        <v>4</v>
      </c>
      <c r="P812">
        <v>2</v>
      </c>
      <c r="Q812" t="str">
        <f t="shared" si="13"/>
        <v>34</v>
      </c>
    </row>
    <row r="813" spans="1:17" x14ac:dyDescent="0.25">
      <c r="A813">
        <v>812</v>
      </c>
      <c r="F813">
        <v>37.710158000000007</v>
      </c>
      <c r="G813" s="2">
        <v>3</v>
      </c>
      <c r="H813">
        <v>36.98894700000001</v>
      </c>
      <c r="I813" s="5">
        <v>4</v>
      </c>
      <c r="P813">
        <v>2</v>
      </c>
      <c r="Q813" t="str">
        <f t="shared" si="13"/>
        <v>34</v>
      </c>
    </row>
    <row r="814" spans="1:17" x14ac:dyDescent="0.25">
      <c r="A814">
        <v>813</v>
      </c>
      <c r="F814">
        <v>37.703856000000009</v>
      </c>
      <c r="G814" s="2">
        <v>3</v>
      </c>
      <c r="H814">
        <v>36.995611000000011</v>
      </c>
      <c r="I814" s="5">
        <v>4</v>
      </c>
      <c r="P814">
        <v>2</v>
      </c>
      <c r="Q814" t="str">
        <f t="shared" si="13"/>
        <v>34</v>
      </c>
    </row>
    <row r="815" spans="1:17" x14ac:dyDescent="0.25">
      <c r="A815">
        <v>814</v>
      </c>
      <c r="B815">
        <v>25.04188700000001</v>
      </c>
      <c r="C815" s="4">
        <v>1</v>
      </c>
      <c r="F815">
        <v>37.706146000000004</v>
      </c>
      <c r="G815" s="2">
        <v>3</v>
      </c>
      <c r="H815">
        <v>36.967489000000008</v>
      </c>
      <c r="I815" s="5">
        <v>4</v>
      </c>
      <c r="P815">
        <v>3</v>
      </c>
      <c r="Q815" t="str">
        <f t="shared" si="13"/>
        <v>134</v>
      </c>
    </row>
    <row r="816" spans="1:17" x14ac:dyDescent="0.25">
      <c r="A816">
        <v>815</v>
      </c>
      <c r="B816">
        <v>24.983557000000005</v>
      </c>
      <c r="C816" s="4">
        <v>1</v>
      </c>
      <c r="F816">
        <v>37.711929000000012</v>
      </c>
      <c r="G816" s="2">
        <v>3</v>
      </c>
      <c r="H816">
        <v>36.979521000000005</v>
      </c>
      <c r="I816" s="5">
        <v>4</v>
      </c>
      <c r="P816">
        <v>3</v>
      </c>
      <c r="Q816" t="str">
        <f t="shared" si="13"/>
        <v>134</v>
      </c>
    </row>
    <row r="817" spans="1:17" x14ac:dyDescent="0.25">
      <c r="A817">
        <v>816</v>
      </c>
      <c r="B817">
        <v>25.026472000000012</v>
      </c>
      <c r="C817" s="4">
        <v>1</v>
      </c>
      <c r="F817">
        <v>37.720781000000009</v>
      </c>
      <c r="G817" s="2">
        <v>3</v>
      </c>
      <c r="H817">
        <v>37.006340000000009</v>
      </c>
      <c r="I817" s="5">
        <v>4</v>
      </c>
      <c r="P817">
        <v>3</v>
      </c>
      <c r="Q817" t="str">
        <f t="shared" si="13"/>
        <v>134</v>
      </c>
    </row>
    <row r="818" spans="1:17" x14ac:dyDescent="0.25">
      <c r="A818">
        <v>817</v>
      </c>
      <c r="B818">
        <v>24.988346000000007</v>
      </c>
      <c r="C818" s="4">
        <v>1</v>
      </c>
      <c r="F818">
        <v>37.725260000000006</v>
      </c>
      <c r="G818" s="2">
        <v>3</v>
      </c>
      <c r="H818">
        <v>36.984833000000009</v>
      </c>
      <c r="I818" s="5">
        <v>4</v>
      </c>
      <c r="P818">
        <v>3</v>
      </c>
      <c r="Q818" t="str">
        <f t="shared" si="13"/>
        <v>134</v>
      </c>
    </row>
    <row r="819" spans="1:17" x14ac:dyDescent="0.25">
      <c r="A819">
        <v>818</v>
      </c>
      <c r="B819">
        <v>24.903507000000005</v>
      </c>
      <c r="C819" s="4">
        <v>1</v>
      </c>
      <c r="F819">
        <v>37.700939000000005</v>
      </c>
      <c r="G819" s="2">
        <v>3</v>
      </c>
      <c r="H819">
        <v>36.987385000000003</v>
      </c>
      <c r="I819" s="5">
        <v>4</v>
      </c>
      <c r="P819">
        <v>3</v>
      </c>
      <c r="Q819" t="str">
        <f t="shared" si="13"/>
        <v>134</v>
      </c>
    </row>
    <row r="820" spans="1:17" x14ac:dyDescent="0.25">
      <c r="A820">
        <v>819</v>
      </c>
      <c r="B820">
        <v>24.859814000000007</v>
      </c>
      <c r="C820" s="4">
        <v>1</v>
      </c>
      <c r="F820">
        <v>37.705002000000007</v>
      </c>
      <c r="G820" s="2">
        <v>3</v>
      </c>
      <c r="H820">
        <v>37.037798000000009</v>
      </c>
      <c r="I820" s="5">
        <v>4</v>
      </c>
      <c r="P820">
        <v>3</v>
      </c>
      <c r="Q820" t="str">
        <f t="shared" si="13"/>
        <v>134</v>
      </c>
    </row>
    <row r="821" spans="1:17" x14ac:dyDescent="0.25">
      <c r="A821">
        <v>820</v>
      </c>
      <c r="B821">
        <v>24.86361500000001</v>
      </c>
      <c r="C821" s="4">
        <v>1</v>
      </c>
      <c r="F821">
        <v>37.71870100000001</v>
      </c>
      <c r="G821" s="2">
        <v>3</v>
      </c>
      <c r="H821">
        <v>37.034622000000013</v>
      </c>
      <c r="I821" s="5">
        <v>4</v>
      </c>
      <c r="P821">
        <v>3</v>
      </c>
      <c r="Q821" t="str">
        <f t="shared" si="13"/>
        <v>134</v>
      </c>
    </row>
    <row r="822" spans="1:17" x14ac:dyDescent="0.25">
      <c r="A822">
        <v>821</v>
      </c>
      <c r="B822">
        <v>25.019961000000009</v>
      </c>
      <c r="C822" s="4">
        <v>1</v>
      </c>
      <c r="H822">
        <v>37.037174000000007</v>
      </c>
      <c r="I822" s="5">
        <v>4</v>
      </c>
      <c r="P822">
        <v>2</v>
      </c>
      <c r="Q822" t="str">
        <f t="shared" si="13"/>
        <v>14</v>
      </c>
    </row>
    <row r="823" spans="1:17" x14ac:dyDescent="0.25">
      <c r="A823">
        <v>822</v>
      </c>
      <c r="B823">
        <v>25.007097000000009</v>
      </c>
      <c r="C823" s="4">
        <v>1</v>
      </c>
      <c r="H823">
        <v>37.067276000000007</v>
      </c>
      <c r="I823" s="5">
        <v>4</v>
      </c>
      <c r="P823">
        <v>2</v>
      </c>
      <c r="Q823" t="str">
        <f t="shared" si="13"/>
        <v>14</v>
      </c>
    </row>
    <row r="824" spans="1:17" x14ac:dyDescent="0.25">
      <c r="A824">
        <v>823</v>
      </c>
      <c r="B824">
        <v>25.061678000000008</v>
      </c>
      <c r="C824" s="4">
        <v>1</v>
      </c>
      <c r="H824">
        <v>37.042225000000009</v>
      </c>
      <c r="I824" s="5">
        <v>4</v>
      </c>
      <c r="P824">
        <v>2</v>
      </c>
      <c r="Q824" t="str">
        <f t="shared" si="13"/>
        <v>14</v>
      </c>
    </row>
    <row r="825" spans="1:17" x14ac:dyDescent="0.25">
      <c r="A825">
        <v>824</v>
      </c>
      <c r="B825">
        <v>25.062719000000008</v>
      </c>
      <c r="C825" s="4">
        <v>1</v>
      </c>
      <c r="H825">
        <v>37.032225000000011</v>
      </c>
      <c r="I825" s="5">
        <v>4</v>
      </c>
      <c r="P825">
        <v>2</v>
      </c>
      <c r="Q825" t="str">
        <f t="shared" si="13"/>
        <v>14</v>
      </c>
    </row>
    <row r="826" spans="1:17" x14ac:dyDescent="0.25">
      <c r="A826">
        <v>825</v>
      </c>
      <c r="B826">
        <v>25.077509000000006</v>
      </c>
      <c r="C826" s="4">
        <v>1</v>
      </c>
      <c r="D826">
        <v>19.668168000000009</v>
      </c>
      <c r="E826" s="3">
        <v>2</v>
      </c>
      <c r="H826">
        <v>37.032225000000011</v>
      </c>
      <c r="I826" s="5">
        <v>4</v>
      </c>
      <c r="P826">
        <v>3</v>
      </c>
      <c r="Q826" t="str">
        <f t="shared" si="13"/>
        <v>124</v>
      </c>
    </row>
    <row r="827" spans="1:17" x14ac:dyDescent="0.25">
      <c r="A827">
        <v>826</v>
      </c>
      <c r="B827">
        <v>25.089071000000004</v>
      </c>
      <c r="C827" s="4">
        <v>1</v>
      </c>
      <c r="D827">
        <v>19.662543000000007</v>
      </c>
      <c r="E827" s="3">
        <v>2</v>
      </c>
      <c r="P827">
        <v>2</v>
      </c>
      <c r="Q827" t="str">
        <f t="shared" si="13"/>
        <v>12</v>
      </c>
    </row>
    <row r="828" spans="1:17" x14ac:dyDescent="0.25">
      <c r="A828">
        <v>827</v>
      </c>
      <c r="B828">
        <v>25.085842000000007</v>
      </c>
      <c r="C828" s="4">
        <v>1</v>
      </c>
      <c r="D828">
        <v>19.673428000000008</v>
      </c>
      <c r="E828" s="3">
        <v>2</v>
      </c>
      <c r="P828">
        <v>2</v>
      </c>
      <c r="Q828" t="str">
        <f t="shared" si="13"/>
        <v>12</v>
      </c>
    </row>
    <row r="829" spans="1:17" x14ac:dyDescent="0.25">
      <c r="A829">
        <v>828</v>
      </c>
      <c r="B829">
        <v>25.021679000000006</v>
      </c>
      <c r="C829" s="4">
        <v>1</v>
      </c>
      <c r="D829">
        <v>19.67608400000001</v>
      </c>
      <c r="E829" s="3">
        <v>2</v>
      </c>
      <c r="P829">
        <v>2</v>
      </c>
      <c r="Q829" t="str">
        <f t="shared" si="13"/>
        <v>12</v>
      </c>
    </row>
    <row r="830" spans="1:17" x14ac:dyDescent="0.25">
      <c r="A830">
        <v>829</v>
      </c>
      <c r="B830">
        <v>25.044073000000012</v>
      </c>
      <c r="C830" s="4">
        <v>1</v>
      </c>
      <c r="D830">
        <v>19.655876000000006</v>
      </c>
      <c r="E830" s="3">
        <v>2</v>
      </c>
      <c r="P830">
        <v>2</v>
      </c>
      <c r="Q830" t="str">
        <f t="shared" si="13"/>
        <v>12</v>
      </c>
    </row>
    <row r="831" spans="1:17" x14ac:dyDescent="0.25">
      <c r="A831">
        <v>830</v>
      </c>
      <c r="B831">
        <v>25.04188700000001</v>
      </c>
      <c r="C831" s="4">
        <v>1</v>
      </c>
      <c r="D831">
        <v>19.64301300000001</v>
      </c>
      <c r="E831" s="3">
        <v>2</v>
      </c>
      <c r="P831">
        <v>2</v>
      </c>
      <c r="Q831" t="str">
        <f t="shared" si="13"/>
        <v>12</v>
      </c>
    </row>
    <row r="832" spans="1:17" x14ac:dyDescent="0.25">
      <c r="A832">
        <v>831</v>
      </c>
      <c r="D832">
        <v>19.631816000000008</v>
      </c>
      <c r="E832" s="3">
        <v>2</v>
      </c>
      <c r="P832">
        <v>1</v>
      </c>
      <c r="Q832" t="str">
        <f t="shared" si="13"/>
        <v>2</v>
      </c>
    </row>
    <row r="833" spans="1:17" x14ac:dyDescent="0.25">
      <c r="A833">
        <v>832</v>
      </c>
      <c r="D833">
        <v>19.668168000000009</v>
      </c>
      <c r="E833" s="3">
        <v>2</v>
      </c>
      <c r="J833">
        <v>39.038368000000006</v>
      </c>
      <c r="K833" t="s">
        <v>22</v>
      </c>
      <c r="Q833" t="str">
        <f t="shared" si="13"/>
        <v>2</v>
      </c>
    </row>
    <row r="834" spans="1:17" x14ac:dyDescent="0.25">
      <c r="A834">
        <v>833</v>
      </c>
      <c r="Q834" t="str">
        <f t="shared" ref="Q834:Q897" si="14">CONCATENATE(C834,E834,G834,I834)</f>
        <v/>
      </c>
    </row>
    <row r="835" spans="1:17" x14ac:dyDescent="0.25">
      <c r="A835">
        <v>834</v>
      </c>
      <c r="J835">
        <v>39.429958000000006</v>
      </c>
      <c r="K835" t="s">
        <v>22</v>
      </c>
      <c r="Q835" t="str">
        <f t="shared" si="14"/>
        <v/>
      </c>
    </row>
    <row r="836" spans="1:17" x14ac:dyDescent="0.25">
      <c r="A836">
        <v>835</v>
      </c>
      <c r="B836">
        <v>49.029282000000009</v>
      </c>
      <c r="C836" s="4">
        <v>1</v>
      </c>
      <c r="P836">
        <v>1</v>
      </c>
      <c r="Q836" t="str">
        <f t="shared" si="14"/>
        <v>1</v>
      </c>
    </row>
    <row r="837" spans="1:17" x14ac:dyDescent="0.25">
      <c r="A837">
        <v>836</v>
      </c>
      <c r="B837">
        <v>49.04021800000001</v>
      </c>
      <c r="C837" s="4">
        <v>1</v>
      </c>
      <c r="H837">
        <v>40.093361000000009</v>
      </c>
      <c r="I837" s="5">
        <v>4</v>
      </c>
      <c r="P837">
        <v>2</v>
      </c>
      <c r="Q837" t="str">
        <f t="shared" si="14"/>
        <v>14</v>
      </c>
    </row>
    <row r="838" spans="1:17" x14ac:dyDescent="0.25">
      <c r="A838">
        <v>837</v>
      </c>
      <c r="B838">
        <v>49.058605000000007</v>
      </c>
      <c r="C838" s="4">
        <v>1</v>
      </c>
      <c r="H838">
        <v>40.133358000000008</v>
      </c>
      <c r="I838" s="5">
        <v>4</v>
      </c>
      <c r="P838">
        <v>2</v>
      </c>
      <c r="Q838" t="str">
        <f t="shared" si="14"/>
        <v>14</v>
      </c>
    </row>
    <row r="839" spans="1:17" x14ac:dyDescent="0.25">
      <c r="A839">
        <v>838</v>
      </c>
      <c r="B839">
        <v>49.024231000000007</v>
      </c>
      <c r="C839" s="4">
        <v>1</v>
      </c>
      <c r="H839">
        <v>40.185856000000008</v>
      </c>
      <c r="I839" s="5">
        <v>4</v>
      </c>
      <c r="P839">
        <v>2</v>
      </c>
      <c r="Q839" t="str">
        <f t="shared" si="14"/>
        <v>14</v>
      </c>
    </row>
    <row r="840" spans="1:17" x14ac:dyDescent="0.25">
      <c r="A840">
        <v>839</v>
      </c>
      <c r="B840">
        <v>49.018189000000007</v>
      </c>
      <c r="C840" s="4">
        <v>1</v>
      </c>
      <c r="H840">
        <v>40.202576000000008</v>
      </c>
      <c r="I840" s="5">
        <v>4</v>
      </c>
      <c r="P840">
        <v>2</v>
      </c>
      <c r="Q840" t="str">
        <f t="shared" si="14"/>
        <v>14</v>
      </c>
    </row>
    <row r="841" spans="1:17" x14ac:dyDescent="0.25">
      <c r="A841">
        <v>840</v>
      </c>
      <c r="B841">
        <v>49.020168000000005</v>
      </c>
      <c r="C841" s="4">
        <v>1</v>
      </c>
      <c r="H841">
        <v>40.227261000000006</v>
      </c>
      <c r="I841" s="5">
        <v>4</v>
      </c>
      <c r="P841">
        <v>2</v>
      </c>
      <c r="Q841" t="str">
        <f t="shared" si="14"/>
        <v>14</v>
      </c>
    </row>
    <row r="842" spans="1:17" x14ac:dyDescent="0.25">
      <c r="A842">
        <v>841</v>
      </c>
      <c r="B842">
        <v>49.01683400000001</v>
      </c>
      <c r="C842" s="4">
        <v>1</v>
      </c>
      <c r="H842">
        <v>40.250073000000008</v>
      </c>
      <c r="I842" s="5">
        <v>4</v>
      </c>
      <c r="P842">
        <v>2</v>
      </c>
      <c r="Q842" t="str">
        <f t="shared" si="14"/>
        <v>14</v>
      </c>
    </row>
    <row r="843" spans="1:17" x14ac:dyDescent="0.25">
      <c r="A843">
        <v>842</v>
      </c>
      <c r="B843">
        <v>49.042874000000005</v>
      </c>
      <c r="C843" s="4">
        <v>1</v>
      </c>
      <c r="H843">
        <v>40.256737000000008</v>
      </c>
      <c r="I843" s="5">
        <v>4</v>
      </c>
      <c r="P843">
        <v>2</v>
      </c>
      <c r="Q843" t="str">
        <f t="shared" si="14"/>
        <v>14</v>
      </c>
    </row>
    <row r="844" spans="1:17" x14ac:dyDescent="0.25">
      <c r="A844">
        <v>843</v>
      </c>
      <c r="B844">
        <v>49.074280000000009</v>
      </c>
      <c r="C844" s="4">
        <v>1</v>
      </c>
      <c r="H844">
        <v>40.225231000000008</v>
      </c>
      <c r="I844" s="5">
        <v>4</v>
      </c>
      <c r="P844">
        <v>2</v>
      </c>
      <c r="Q844" t="str">
        <f t="shared" si="14"/>
        <v>14</v>
      </c>
    </row>
    <row r="845" spans="1:17" x14ac:dyDescent="0.25">
      <c r="A845">
        <v>844</v>
      </c>
      <c r="B845">
        <v>49.075115000000011</v>
      </c>
      <c r="C845" s="4">
        <v>1</v>
      </c>
      <c r="H845">
        <v>40.247467000000007</v>
      </c>
      <c r="I845" s="5">
        <v>4</v>
      </c>
      <c r="P845">
        <v>2</v>
      </c>
      <c r="Q845" t="str">
        <f t="shared" si="14"/>
        <v>14</v>
      </c>
    </row>
    <row r="846" spans="1:17" x14ac:dyDescent="0.25">
      <c r="A846">
        <v>845</v>
      </c>
      <c r="B846">
        <v>49.049801000000009</v>
      </c>
      <c r="C846" s="4">
        <v>1</v>
      </c>
      <c r="H846">
        <v>40.274082000000007</v>
      </c>
      <c r="I846" s="5">
        <v>4</v>
      </c>
      <c r="P846">
        <v>2</v>
      </c>
      <c r="Q846" t="str">
        <f t="shared" si="14"/>
        <v>14</v>
      </c>
    </row>
    <row r="847" spans="1:17" x14ac:dyDescent="0.25">
      <c r="A847">
        <v>846</v>
      </c>
      <c r="B847">
        <v>49.078083000000007</v>
      </c>
      <c r="C847" s="4">
        <v>1</v>
      </c>
      <c r="H847">
        <v>40.210072000000011</v>
      </c>
      <c r="I847" s="5">
        <v>4</v>
      </c>
      <c r="P847">
        <v>2</v>
      </c>
      <c r="Q847" t="str">
        <f t="shared" si="14"/>
        <v>14</v>
      </c>
    </row>
    <row r="848" spans="1:17" x14ac:dyDescent="0.25">
      <c r="A848">
        <v>847</v>
      </c>
      <c r="B848">
        <v>49.017407000000006</v>
      </c>
      <c r="C848" s="4">
        <v>1</v>
      </c>
      <c r="H848">
        <v>40.159607000000008</v>
      </c>
      <c r="I848" s="5">
        <v>4</v>
      </c>
      <c r="P848">
        <v>2</v>
      </c>
      <c r="Q848" t="str">
        <f t="shared" si="14"/>
        <v>14</v>
      </c>
    </row>
    <row r="849" spans="1:17" x14ac:dyDescent="0.25">
      <c r="A849">
        <v>848</v>
      </c>
      <c r="B849">
        <v>49.029282000000009</v>
      </c>
      <c r="C849" s="4">
        <v>1</v>
      </c>
      <c r="H849">
        <v>40.246269000000005</v>
      </c>
      <c r="I849" s="5">
        <v>4</v>
      </c>
      <c r="P849">
        <v>2</v>
      </c>
      <c r="Q849" t="str">
        <f t="shared" si="14"/>
        <v>14</v>
      </c>
    </row>
    <row r="850" spans="1:17" x14ac:dyDescent="0.25">
      <c r="A850">
        <v>849</v>
      </c>
      <c r="H850">
        <v>40.093361000000009</v>
      </c>
      <c r="I850" s="5">
        <v>4</v>
      </c>
      <c r="P850">
        <v>1</v>
      </c>
      <c r="Q850" t="str">
        <f t="shared" si="14"/>
        <v>4</v>
      </c>
    </row>
    <row r="851" spans="1:17" x14ac:dyDescent="0.25">
      <c r="A851">
        <v>850</v>
      </c>
      <c r="F851">
        <v>48.873509000000006</v>
      </c>
      <c r="G851" s="2">
        <v>3</v>
      </c>
      <c r="H851">
        <v>40.093361000000009</v>
      </c>
      <c r="I851" s="5">
        <v>4</v>
      </c>
      <c r="P851">
        <v>2</v>
      </c>
      <c r="Q851" t="str">
        <f t="shared" si="14"/>
        <v>34</v>
      </c>
    </row>
    <row r="852" spans="1:17" x14ac:dyDescent="0.25">
      <c r="A852">
        <v>851</v>
      </c>
      <c r="D852">
        <v>59.000458000000009</v>
      </c>
      <c r="E852" s="3">
        <v>2</v>
      </c>
      <c r="F852">
        <v>48.890228000000008</v>
      </c>
      <c r="G852" s="2">
        <v>3</v>
      </c>
      <c r="H852">
        <v>40.093361000000009</v>
      </c>
      <c r="I852" s="5">
        <v>4</v>
      </c>
      <c r="P852">
        <v>3</v>
      </c>
      <c r="Q852" t="str">
        <f t="shared" si="14"/>
        <v>234</v>
      </c>
    </row>
    <row r="853" spans="1:17" x14ac:dyDescent="0.25">
      <c r="A853">
        <v>852</v>
      </c>
      <c r="D853">
        <v>59.004421000000008</v>
      </c>
      <c r="E853" s="3">
        <v>2</v>
      </c>
      <c r="F853">
        <v>48.888298000000006</v>
      </c>
      <c r="G853" s="2">
        <v>3</v>
      </c>
      <c r="P853">
        <v>2</v>
      </c>
      <c r="Q853" t="str">
        <f t="shared" si="14"/>
        <v>23</v>
      </c>
    </row>
    <row r="854" spans="1:17" x14ac:dyDescent="0.25">
      <c r="A854">
        <v>853</v>
      </c>
      <c r="D854">
        <v>58.997177000000008</v>
      </c>
      <c r="E854" s="3">
        <v>2</v>
      </c>
      <c r="F854">
        <v>48.887520000000009</v>
      </c>
      <c r="G854" s="2">
        <v>3</v>
      </c>
      <c r="P854">
        <v>2</v>
      </c>
      <c r="Q854" t="str">
        <f t="shared" si="14"/>
        <v>23</v>
      </c>
    </row>
    <row r="855" spans="1:17" x14ac:dyDescent="0.25">
      <c r="A855">
        <v>854</v>
      </c>
      <c r="D855">
        <v>58.974941000000008</v>
      </c>
      <c r="E855" s="3">
        <v>2</v>
      </c>
      <c r="F855">
        <v>48.89215500000001</v>
      </c>
      <c r="G855" s="2">
        <v>3</v>
      </c>
      <c r="P855">
        <v>2</v>
      </c>
      <c r="Q855" t="str">
        <f t="shared" si="14"/>
        <v>23</v>
      </c>
    </row>
    <row r="856" spans="1:17" x14ac:dyDescent="0.25">
      <c r="A856">
        <v>855</v>
      </c>
      <c r="D856">
        <v>58.986191000000005</v>
      </c>
      <c r="E856" s="3">
        <v>2</v>
      </c>
      <c r="F856">
        <v>48.890434000000006</v>
      </c>
      <c r="G856" s="2">
        <v>3</v>
      </c>
      <c r="P856">
        <v>2</v>
      </c>
      <c r="Q856" t="str">
        <f t="shared" si="14"/>
        <v>23</v>
      </c>
    </row>
    <row r="857" spans="1:17" x14ac:dyDescent="0.25">
      <c r="A857">
        <v>856</v>
      </c>
      <c r="D857">
        <v>58.987023000000008</v>
      </c>
      <c r="E857" s="3">
        <v>2</v>
      </c>
      <c r="F857">
        <v>48.915695000000007</v>
      </c>
      <c r="G857" s="2">
        <v>3</v>
      </c>
      <c r="P857">
        <v>2</v>
      </c>
      <c r="Q857" t="str">
        <f t="shared" si="14"/>
        <v>23</v>
      </c>
    </row>
    <row r="858" spans="1:17" x14ac:dyDescent="0.25">
      <c r="A858">
        <v>857</v>
      </c>
      <c r="D858">
        <v>59.000408000000007</v>
      </c>
      <c r="E858" s="3">
        <v>2</v>
      </c>
      <c r="F858">
        <v>48.893616000000009</v>
      </c>
      <c r="G858" s="2">
        <v>3</v>
      </c>
      <c r="P858">
        <v>2</v>
      </c>
      <c r="Q858" t="str">
        <f t="shared" si="14"/>
        <v>23</v>
      </c>
    </row>
    <row r="859" spans="1:17" x14ac:dyDescent="0.25">
      <c r="A859">
        <v>858</v>
      </c>
      <c r="D859">
        <v>59.009937000000008</v>
      </c>
      <c r="E859" s="3">
        <v>2</v>
      </c>
      <c r="F859">
        <v>48.988453000000007</v>
      </c>
      <c r="G859" s="2">
        <v>3</v>
      </c>
      <c r="P859">
        <v>2</v>
      </c>
      <c r="Q859" t="str">
        <f t="shared" si="14"/>
        <v>23</v>
      </c>
    </row>
    <row r="860" spans="1:17" x14ac:dyDescent="0.25">
      <c r="A860">
        <v>859</v>
      </c>
      <c r="D860">
        <v>58.975773000000011</v>
      </c>
      <c r="E860" s="3">
        <v>2</v>
      </c>
      <c r="F860">
        <v>49.003399000000009</v>
      </c>
      <c r="G860" s="2">
        <v>3</v>
      </c>
      <c r="P860">
        <v>2</v>
      </c>
      <c r="Q860" t="str">
        <f t="shared" si="14"/>
        <v>23</v>
      </c>
    </row>
    <row r="861" spans="1:17" x14ac:dyDescent="0.25">
      <c r="A861">
        <v>860</v>
      </c>
      <c r="D861">
        <v>58.990513000000007</v>
      </c>
      <c r="E861" s="3">
        <v>2</v>
      </c>
      <c r="F861">
        <v>48.939026000000005</v>
      </c>
      <c r="G861" s="2">
        <v>3</v>
      </c>
      <c r="P861">
        <v>2</v>
      </c>
      <c r="Q861" t="str">
        <f t="shared" si="14"/>
        <v>23</v>
      </c>
    </row>
    <row r="862" spans="1:17" x14ac:dyDescent="0.25">
      <c r="A862">
        <v>861</v>
      </c>
      <c r="D862">
        <v>58.989731000000006</v>
      </c>
      <c r="E862" s="3">
        <v>2</v>
      </c>
      <c r="F862">
        <v>48.873509000000006</v>
      </c>
      <c r="G862" s="2">
        <v>3</v>
      </c>
      <c r="P862">
        <v>2</v>
      </c>
      <c r="Q862" t="str">
        <f t="shared" si="14"/>
        <v>23</v>
      </c>
    </row>
    <row r="863" spans="1:17" x14ac:dyDescent="0.25">
      <c r="A863">
        <v>862</v>
      </c>
      <c r="D863">
        <v>59.046082000000006</v>
      </c>
      <c r="E863" s="3">
        <v>2</v>
      </c>
      <c r="F863">
        <v>48.873509000000006</v>
      </c>
      <c r="G863" s="2">
        <v>3</v>
      </c>
      <c r="P863">
        <v>2</v>
      </c>
      <c r="Q863" t="str">
        <f t="shared" si="14"/>
        <v>23</v>
      </c>
    </row>
    <row r="864" spans="1:17" x14ac:dyDescent="0.25">
      <c r="A864">
        <v>863</v>
      </c>
      <c r="D864">
        <v>59.187897000000007</v>
      </c>
      <c r="E864" s="3">
        <v>2</v>
      </c>
      <c r="P864">
        <v>1</v>
      </c>
      <c r="Q864" t="str">
        <f t="shared" si="14"/>
        <v>2</v>
      </c>
    </row>
    <row r="865" spans="1:17" x14ac:dyDescent="0.25">
      <c r="A865">
        <v>864</v>
      </c>
      <c r="B865">
        <v>67.025078000000008</v>
      </c>
      <c r="C865" s="4">
        <v>1</v>
      </c>
      <c r="D865">
        <v>59.000458000000009</v>
      </c>
      <c r="E865" s="3">
        <v>2</v>
      </c>
      <c r="P865">
        <v>2</v>
      </c>
      <c r="Q865" t="str">
        <f t="shared" si="14"/>
        <v>12</v>
      </c>
    </row>
    <row r="866" spans="1:17" x14ac:dyDescent="0.25">
      <c r="A866">
        <v>865</v>
      </c>
      <c r="B866">
        <v>67.049294000000003</v>
      </c>
      <c r="C866" s="4">
        <v>1</v>
      </c>
      <c r="P866">
        <v>1</v>
      </c>
      <c r="Q866" t="str">
        <f t="shared" si="14"/>
        <v>1</v>
      </c>
    </row>
    <row r="867" spans="1:17" x14ac:dyDescent="0.25">
      <c r="A867">
        <v>866</v>
      </c>
      <c r="B867">
        <v>67.035178999999999</v>
      </c>
      <c r="C867" s="4">
        <v>1</v>
      </c>
      <c r="P867">
        <v>1</v>
      </c>
      <c r="Q867" t="str">
        <f t="shared" si="14"/>
        <v>1</v>
      </c>
    </row>
    <row r="868" spans="1:17" x14ac:dyDescent="0.25">
      <c r="A868">
        <v>867</v>
      </c>
      <c r="B868">
        <v>67.040386000000012</v>
      </c>
      <c r="C868" s="4">
        <v>1</v>
      </c>
      <c r="P868">
        <v>1</v>
      </c>
      <c r="Q868" t="str">
        <f t="shared" si="14"/>
        <v>1</v>
      </c>
    </row>
    <row r="869" spans="1:17" x14ac:dyDescent="0.25">
      <c r="A869">
        <v>868</v>
      </c>
      <c r="B869">
        <v>67.008881000000002</v>
      </c>
      <c r="C869" s="4">
        <v>1</v>
      </c>
      <c r="H869">
        <v>60.402470000000008</v>
      </c>
      <c r="I869" s="5">
        <v>4</v>
      </c>
      <c r="P869">
        <v>2</v>
      </c>
      <c r="Q869" t="str">
        <f t="shared" si="14"/>
        <v>14</v>
      </c>
    </row>
    <row r="870" spans="1:17" x14ac:dyDescent="0.25">
      <c r="A870">
        <v>869</v>
      </c>
      <c r="B870">
        <v>66.997475000000009</v>
      </c>
      <c r="C870" s="4">
        <v>1</v>
      </c>
      <c r="H870">
        <v>60.390595000000005</v>
      </c>
      <c r="I870" s="5">
        <v>4</v>
      </c>
      <c r="P870">
        <v>2</v>
      </c>
      <c r="Q870" t="str">
        <f t="shared" si="14"/>
        <v>14</v>
      </c>
    </row>
    <row r="871" spans="1:17" x14ac:dyDescent="0.25">
      <c r="A871">
        <v>870</v>
      </c>
      <c r="B871">
        <v>67.001537000000013</v>
      </c>
      <c r="C871" s="4">
        <v>1</v>
      </c>
      <c r="H871">
        <v>60.412312000000007</v>
      </c>
      <c r="I871" s="5">
        <v>4</v>
      </c>
      <c r="P871">
        <v>2</v>
      </c>
      <c r="Q871" t="str">
        <f t="shared" si="14"/>
        <v>14</v>
      </c>
    </row>
    <row r="872" spans="1:17" x14ac:dyDescent="0.25">
      <c r="A872">
        <v>871</v>
      </c>
      <c r="B872">
        <v>67.003410000000002</v>
      </c>
      <c r="C872" s="4">
        <v>1</v>
      </c>
      <c r="H872">
        <v>60.440384000000009</v>
      </c>
      <c r="I872" s="5">
        <v>4</v>
      </c>
      <c r="P872">
        <v>2</v>
      </c>
      <c r="Q872" t="str">
        <f t="shared" si="14"/>
        <v>14</v>
      </c>
    </row>
    <row r="873" spans="1:17" x14ac:dyDescent="0.25">
      <c r="A873">
        <v>872</v>
      </c>
      <c r="B873">
        <v>66.995236000000006</v>
      </c>
      <c r="C873" s="4">
        <v>1</v>
      </c>
      <c r="H873">
        <v>60.42444600000001</v>
      </c>
      <c r="I873" s="5">
        <v>4</v>
      </c>
      <c r="P873">
        <v>2</v>
      </c>
      <c r="Q873" t="str">
        <f t="shared" si="14"/>
        <v>14</v>
      </c>
    </row>
    <row r="874" spans="1:17" x14ac:dyDescent="0.25">
      <c r="A874">
        <v>873</v>
      </c>
      <c r="B874">
        <v>67.007053000000013</v>
      </c>
      <c r="C874" s="4">
        <v>1</v>
      </c>
      <c r="H874">
        <v>60.382366000000005</v>
      </c>
      <c r="I874" s="5">
        <v>4</v>
      </c>
      <c r="P874">
        <v>2</v>
      </c>
      <c r="Q874" t="str">
        <f t="shared" si="14"/>
        <v>14</v>
      </c>
    </row>
    <row r="875" spans="1:17" x14ac:dyDescent="0.25">
      <c r="A875">
        <v>874</v>
      </c>
      <c r="B875">
        <v>66.98976900000001</v>
      </c>
      <c r="C875" s="4">
        <v>1</v>
      </c>
      <c r="H875">
        <v>60.397934000000006</v>
      </c>
      <c r="I875" s="5">
        <v>4</v>
      </c>
      <c r="P875">
        <v>2</v>
      </c>
      <c r="Q875" t="str">
        <f t="shared" si="14"/>
        <v>14</v>
      </c>
    </row>
    <row r="876" spans="1:17" x14ac:dyDescent="0.25">
      <c r="A876">
        <v>875</v>
      </c>
      <c r="B876">
        <v>66.996643000000006</v>
      </c>
      <c r="C876" s="4">
        <v>1</v>
      </c>
      <c r="H876">
        <v>60.400173000000009</v>
      </c>
      <c r="I876" s="5">
        <v>4</v>
      </c>
      <c r="P876">
        <v>2</v>
      </c>
      <c r="Q876" t="str">
        <f t="shared" si="14"/>
        <v>14</v>
      </c>
    </row>
    <row r="877" spans="1:17" x14ac:dyDescent="0.25">
      <c r="A877">
        <v>876</v>
      </c>
      <c r="B877">
        <v>67.025078000000008</v>
      </c>
      <c r="C877" s="4">
        <v>1</v>
      </c>
      <c r="H877">
        <v>60.391377000000006</v>
      </c>
      <c r="I877" s="5">
        <v>4</v>
      </c>
      <c r="P877">
        <v>2</v>
      </c>
      <c r="Q877" t="str">
        <f t="shared" si="14"/>
        <v>14</v>
      </c>
    </row>
    <row r="878" spans="1:17" x14ac:dyDescent="0.25">
      <c r="A878">
        <v>877</v>
      </c>
      <c r="B878">
        <v>67.025078000000008</v>
      </c>
      <c r="C878" s="4">
        <v>1</v>
      </c>
      <c r="H878">
        <v>60.353047000000011</v>
      </c>
      <c r="I878" s="5">
        <v>4</v>
      </c>
      <c r="P878">
        <v>2</v>
      </c>
      <c r="Q878" t="str">
        <f t="shared" si="14"/>
        <v>14</v>
      </c>
    </row>
    <row r="879" spans="1:17" x14ac:dyDescent="0.25">
      <c r="A879">
        <v>878</v>
      </c>
      <c r="F879">
        <v>66.94013600000001</v>
      </c>
      <c r="G879" s="2">
        <v>3</v>
      </c>
      <c r="H879">
        <v>60.303875000000005</v>
      </c>
      <c r="I879" s="5">
        <v>4</v>
      </c>
      <c r="P879">
        <v>2</v>
      </c>
      <c r="Q879" t="str">
        <f t="shared" si="14"/>
        <v>34</v>
      </c>
    </row>
    <row r="880" spans="1:17" x14ac:dyDescent="0.25">
      <c r="A880">
        <v>879</v>
      </c>
      <c r="F880">
        <v>67.015652000000017</v>
      </c>
      <c r="G880" s="2">
        <v>3</v>
      </c>
      <c r="H880">
        <v>60.402470000000008</v>
      </c>
      <c r="I880" s="5">
        <v>4</v>
      </c>
      <c r="P880">
        <v>2</v>
      </c>
      <c r="Q880" t="str">
        <f t="shared" si="14"/>
        <v>34</v>
      </c>
    </row>
    <row r="881" spans="1:17" x14ac:dyDescent="0.25">
      <c r="A881">
        <v>880</v>
      </c>
      <c r="F881">
        <v>67.022991000000005</v>
      </c>
      <c r="G881" s="2">
        <v>3</v>
      </c>
      <c r="H881">
        <v>60.402470000000008</v>
      </c>
      <c r="I881" s="5">
        <v>4</v>
      </c>
      <c r="P881">
        <v>2</v>
      </c>
      <c r="Q881" t="str">
        <f t="shared" si="14"/>
        <v>34</v>
      </c>
    </row>
    <row r="882" spans="1:17" x14ac:dyDescent="0.25">
      <c r="A882">
        <v>881</v>
      </c>
      <c r="D882">
        <v>76.501989000000009</v>
      </c>
      <c r="E882" s="3">
        <v>2</v>
      </c>
      <c r="F882">
        <v>66.95554700000001</v>
      </c>
      <c r="G882" s="2">
        <v>3</v>
      </c>
      <c r="P882">
        <v>2</v>
      </c>
      <c r="Q882" t="str">
        <f t="shared" si="14"/>
        <v>23</v>
      </c>
    </row>
    <row r="883" spans="1:17" x14ac:dyDescent="0.25">
      <c r="A883">
        <v>882</v>
      </c>
      <c r="D883">
        <v>76.506989000000004</v>
      </c>
      <c r="E883" s="3">
        <v>2</v>
      </c>
      <c r="F883">
        <v>66.984402000000017</v>
      </c>
      <c r="G883" s="2">
        <v>3</v>
      </c>
      <c r="P883">
        <v>2</v>
      </c>
      <c r="Q883" t="str">
        <f t="shared" si="14"/>
        <v>23</v>
      </c>
    </row>
    <row r="884" spans="1:17" x14ac:dyDescent="0.25">
      <c r="A884">
        <v>883</v>
      </c>
      <c r="D884">
        <v>76.494670000000013</v>
      </c>
      <c r="E884" s="3">
        <v>2</v>
      </c>
      <c r="F884">
        <v>67.033775000000006</v>
      </c>
      <c r="G884" s="2">
        <v>3</v>
      </c>
      <c r="P884">
        <v>2</v>
      </c>
      <c r="Q884" t="str">
        <f t="shared" si="14"/>
        <v>23</v>
      </c>
    </row>
    <row r="885" spans="1:17" x14ac:dyDescent="0.25">
      <c r="A885">
        <v>884</v>
      </c>
      <c r="D885">
        <v>76.521421000000004</v>
      </c>
      <c r="E885" s="3">
        <v>2</v>
      </c>
      <c r="F885">
        <v>67.032734000000005</v>
      </c>
      <c r="G885" s="2">
        <v>3</v>
      </c>
      <c r="P885">
        <v>2</v>
      </c>
      <c r="Q885" t="str">
        <f t="shared" si="14"/>
        <v>23</v>
      </c>
    </row>
    <row r="886" spans="1:17" x14ac:dyDescent="0.25">
      <c r="A886">
        <v>885</v>
      </c>
      <c r="D886">
        <v>76.532194000000004</v>
      </c>
      <c r="E886" s="3">
        <v>2</v>
      </c>
      <c r="F886">
        <v>67.020233000000019</v>
      </c>
      <c r="G886" s="2">
        <v>3</v>
      </c>
      <c r="P886">
        <v>2</v>
      </c>
      <c r="Q886" t="str">
        <f t="shared" si="14"/>
        <v>23</v>
      </c>
    </row>
    <row r="887" spans="1:17" x14ac:dyDescent="0.25">
      <c r="A887">
        <v>886</v>
      </c>
      <c r="D887">
        <v>76.553429000000008</v>
      </c>
      <c r="E887" s="3">
        <v>2</v>
      </c>
      <c r="F887">
        <v>67.021690000000007</v>
      </c>
      <c r="G887" s="2">
        <v>3</v>
      </c>
      <c r="P887">
        <v>2</v>
      </c>
      <c r="Q887" t="str">
        <f t="shared" si="14"/>
        <v>23</v>
      </c>
    </row>
    <row r="888" spans="1:17" x14ac:dyDescent="0.25">
      <c r="A888">
        <v>887</v>
      </c>
      <c r="D888">
        <v>76.560285000000007</v>
      </c>
      <c r="E888" s="3">
        <v>2</v>
      </c>
      <c r="F888">
        <v>66.94013600000001</v>
      </c>
      <c r="G888" s="2">
        <v>3</v>
      </c>
      <c r="P888">
        <v>2</v>
      </c>
      <c r="Q888" t="str">
        <f t="shared" si="14"/>
        <v>23</v>
      </c>
    </row>
    <row r="889" spans="1:17" x14ac:dyDescent="0.25">
      <c r="A889">
        <v>888</v>
      </c>
      <c r="D889">
        <v>76.541781</v>
      </c>
      <c r="E889" s="3">
        <v>2</v>
      </c>
      <c r="F889">
        <v>66.953879999999998</v>
      </c>
      <c r="G889" s="2">
        <v>3</v>
      </c>
      <c r="P889">
        <v>2</v>
      </c>
      <c r="Q889" t="str">
        <f t="shared" si="14"/>
        <v>23</v>
      </c>
    </row>
    <row r="890" spans="1:17" x14ac:dyDescent="0.25">
      <c r="A890">
        <v>889</v>
      </c>
      <c r="D890">
        <v>76.514720000000011</v>
      </c>
      <c r="E890" s="3">
        <v>2</v>
      </c>
      <c r="P890">
        <v>1</v>
      </c>
      <c r="Q890" t="str">
        <f t="shared" si="14"/>
        <v>2</v>
      </c>
    </row>
    <row r="891" spans="1:17" x14ac:dyDescent="0.25">
      <c r="A891">
        <v>890</v>
      </c>
      <c r="D891">
        <v>76.501989000000009</v>
      </c>
      <c r="E891" s="3">
        <v>2</v>
      </c>
      <c r="P891">
        <v>1</v>
      </c>
      <c r="Q891" t="str">
        <f t="shared" si="14"/>
        <v>2</v>
      </c>
    </row>
    <row r="892" spans="1:17" x14ac:dyDescent="0.25">
      <c r="A892">
        <v>891</v>
      </c>
      <c r="B892">
        <v>83.751862000000003</v>
      </c>
      <c r="C892" s="4">
        <v>1</v>
      </c>
      <c r="D892">
        <v>76.501989000000009</v>
      </c>
      <c r="E892" s="3">
        <v>2</v>
      </c>
      <c r="P892">
        <v>2</v>
      </c>
      <c r="Q892" t="str">
        <f t="shared" si="14"/>
        <v>12</v>
      </c>
    </row>
    <row r="893" spans="1:17" x14ac:dyDescent="0.25">
      <c r="A893">
        <v>892</v>
      </c>
      <c r="B893">
        <v>83.72124500000001</v>
      </c>
      <c r="C893" s="4">
        <v>1</v>
      </c>
      <c r="P893">
        <v>1</v>
      </c>
      <c r="Q893" t="str">
        <f t="shared" si="14"/>
        <v>1</v>
      </c>
    </row>
    <row r="894" spans="1:17" x14ac:dyDescent="0.25">
      <c r="A894">
        <v>893</v>
      </c>
      <c r="B894">
        <v>83.736038000000008</v>
      </c>
      <c r="C894" s="4">
        <v>1</v>
      </c>
      <c r="P894">
        <v>1</v>
      </c>
      <c r="Q894" t="str">
        <f t="shared" si="14"/>
        <v>1</v>
      </c>
    </row>
    <row r="895" spans="1:17" x14ac:dyDescent="0.25">
      <c r="A895">
        <v>894</v>
      </c>
      <c r="B895">
        <v>83.745882000000009</v>
      </c>
      <c r="C895" s="4">
        <v>1</v>
      </c>
      <c r="P895">
        <v>1</v>
      </c>
      <c r="Q895" t="str">
        <f t="shared" si="14"/>
        <v>1</v>
      </c>
    </row>
    <row r="896" spans="1:17" x14ac:dyDescent="0.25">
      <c r="A896">
        <v>895</v>
      </c>
      <c r="B896">
        <v>83.743150000000014</v>
      </c>
      <c r="C896" s="4">
        <v>1</v>
      </c>
      <c r="P896">
        <v>1</v>
      </c>
      <c r="Q896" t="str">
        <f t="shared" si="14"/>
        <v>1</v>
      </c>
    </row>
    <row r="897" spans="1:17" x14ac:dyDescent="0.25">
      <c r="A897">
        <v>896</v>
      </c>
      <c r="B897">
        <v>83.715524000000002</v>
      </c>
      <c r="C897" s="4">
        <v>1</v>
      </c>
      <c r="H897">
        <v>79.002268000000015</v>
      </c>
      <c r="I897" s="5">
        <v>4</v>
      </c>
      <c r="P897">
        <v>2</v>
      </c>
      <c r="Q897" t="str">
        <f t="shared" si="14"/>
        <v>14</v>
      </c>
    </row>
    <row r="898" spans="1:17" x14ac:dyDescent="0.25">
      <c r="A898">
        <v>897</v>
      </c>
      <c r="B898">
        <v>83.714802000000006</v>
      </c>
      <c r="C898" s="4">
        <v>1</v>
      </c>
      <c r="H898">
        <v>78.925933000000015</v>
      </c>
      <c r="I898" s="5">
        <v>4</v>
      </c>
      <c r="P898">
        <v>2</v>
      </c>
      <c r="Q898" t="str">
        <f t="shared" ref="Q898:Q961" si="15">CONCATENATE(C898,E898,G898,I898)</f>
        <v>14</v>
      </c>
    </row>
    <row r="899" spans="1:17" x14ac:dyDescent="0.25">
      <c r="A899">
        <v>898</v>
      </c>
      <c r="B899">
        <v>83.726348000000002</v>
      </c>
      <c r="C899" s="4">
        <v>1</v>
      </c>
      <c r="H899">
        <v>78.901810000000012</v>
      </c>
      <c r="I899" s="5">
        <v>4</v>
      </c>
      <c r="P899">
        <v>2</v>
      </c>
      <c r="Q899" t="str">
        <f t="shared" si="15"/>
        <v>14</v>
      </c>
    </row>
    <row r="900" spans="1:17" x14ac:dyDescent="0.25">
      <c r="A900">
        <v>899</v>
      </c>
      <c r="B900">
        <v>83.690112000000013</v>
      </c>
      <c r="C900" s="4">
        <v>1</v>
      </c>
      <c r="H900">
        <v>78.903304000000006</v>
      </c>
      <c r="I900" s="5">
        <v>4</v>
      </c>
      <c r="P900">
        <v>2</v>
      </c>
      <c r="Q900" t="str">
        <f t="shared" si="15"/>
        <v>14</v>
      </c>
    </row>
    <row r="901" spans="1:17" x14ac:dyDescent="0.25">
      <c r="A901">
        <v>900</v>
      </c>
      <c r="B901">
        <v>83.751862000000003</v>
      </c>
      <c r="C901" s="4">
        <v>1</v>
      </c>
      <c r="F901">
        <v>83.104113000000012</v>
      </c>
      <c r="G901" s="2">
        <v>3</v>
      </c>
      <c r="H901">
        <v>78.887017000000014</v>
      </c>
      <c r="I901" s="5">
        <v>4</v>
      </c>
      <c r="P901">
        <v>3</v>
      </c>
      <c r="Q901" t="str">
        <f t="shared" si="15"/>
        <v>134</v>
      </c>
    </row>
    <row r="902" spans="1:17" x14ac:dyDescent="0.25">
      <c r="A902">
        <v>901</v>
      </c>
      <c r="F902">
        <v>83.175346000000005</v>
      </c>
      <c r="G902" s="2">
        <v>3</v>
      </c>
      <c r="H902">
        <v>78.863925000000009</v>
      </c>
      <c r="I902" s="5">
        <v>4</v>
      </c>
      <c r="P902">
        <v>2</v>
      </c>
      <c r="Q902" t="str">
        <f t="shared" si="15"/>
        <v>34</v>
      </c>
    </row>
    <row r="903" spans="1:17" x14ac:dyDescent="0.25">
      <c r="A903">
        <v>902</v>
      </c>
      <c r="F903">
        <v>83.14406000000001</v>
      </c>
      <c r="G903" s="2">
        <v>3</v>
      </c>
      <c r="H903">
        <v>78.889955000000015</v>
      </c>
      <c r="I903" s="5">
        <v>4</v>
      </c>
      <c r="P903">
        <v>2</v>
      </c>
      <c r="Q903" t="str">
        <f t="shared" si="15"/>
        <v>34</v>
      </c>
    </row>
    <row r="904" spans="1:17" x14ac:dyDescent="0.25">
      <c r="A904">
        <v>903</v>
      </c>
      <c r="F904">
        <v>83.138234000000011</v>
      </c>
      <c r="G904" s="2">
        <v>3</v>
      </c>
      <c r="H904">
        <v>78.92309800000001</v>
      </c>
      <c r="I904" s="5">
        <v>4</v>
      </c>
      <c r="P904">
        <v>2</v>
      </c>
      <c r="Q904" t="str">
        <f t="shared" si="15"/>
        <v>34</v>
      </c>
    </row>
    <row r="905" spans="1:17" x14ac:dyDescent="0.25">
      <c r="A905">
        <v>904</v>
      </c>
      <c r="F905">
        <v>83.164625000000001</v>
      </c>
      <c r="G905" s="2">
        <v>3</v>
      </c>
      <c r="H905">
        <v>79.002268000000015</v>
      </c>
      <c r="I905" s="5">
        <v>4</v>
      </c>
      <c r="P905">
        <v>2</v>
      </c>
      <c r="Q905" t="str">
        <f t="shared" si="15"/>
        <v>34</v>
      </c>
    </row>
    <row r="906" spans="1:17" x14ac:dyDescent="0.25">
      <c r="A906">
        <v>905</v>
      </c>
      <c r="F906">
        <v>83.185552000000001</v>
      </c>
      <c r="G906" s="2">
        <v>3</v>
      </c>
      <c r="H906">
        <v>79.002268000000015</v>
      </c>
      <c r="I906" s="5">
        <v>4</v>
      </c>
      <c r="P906">
        <v>2</v>
      </c>
      <c r="Q906" t="str">
        <f t="shared" si="15"/>
        <v>34</v>
      </c>
    </row>
    <row r="907" spans="1:17" x14ac:dyDescent="0.25">
      <c r="A907">
        <v>906</v>
      </c>
      <c r="F907">
        <v>83.153234000000012</v>
      </c>
      <c r="G907" s="2">
        <v>3</v>
      </c>
      <c r="P907">
        <v>1</v>
      </c>
      <c r="Q907" t="str">
        <f t="shared" si="15"/>
        <v>3</v>
      </c>
    </row>
    <row r="908" spans="1:17" x14ac:dyDescent="0.25">
      <c r="A908">
        <v>907</v>
      </c>
      <c r="F908">
        <v>83.141894000000008</v>
      </c>
      <c r="G908" s="2">
        <v>3</v>
      </c>
      <c r="P908">
        <v>1</v>
      </c>
      <c r="Q908" t="str">
        <f t="shared" si="15"/>
        <v>3</v>
      </c>
    </row>
    <row r="909" spans="1:17" x14ac:dyDescent="0.25">
      <c r="A909">
        <v>908</v>
      </c>
      <c r="F909">
        <v>83.157615000000007</v>
      </c>
      <c r="G909" s="2">
        <v>3</v>
      </c>
      <c r="P909">
        <v>1</v>
      </c>
      <c r="Q909" t="str">
        <f t="shared" si="15"/>
        <v>3</v>
      </c>
    </row>
    <row r="910" spans="1:17" x14ac:dyDescent="0.25">
      <c r="A910">
        <v>909</v>
      </c>
      <c r="D910">
        <v>98.681637000000009</v>
      </c>
      <c r="E910" s="3">
        <v>2</v>
      </c>
      <c r="F910">
        <v>83.104113000000012</v>
      </c>
      <c r="G910" s="2">
        <v>3</v>
      </c>
      <c r="P910">
        <v>2</v>
      </c>
      <c r="Q910" t="str">
        <f t="shared" si="15"/>
        <v>23</v>
      </c>
    </row>
    <row r="911" spans="1:17" x14ac:dyDescent="0.25">
      <c r="A911">
        <v>910</v>
      </c>
      <c r="D911">
        <v>98.610918000000012</v>
      </c>
      <c r="E911" s="3">
        <v>2</v>
      </c>
      <c r="P911">
        <v>1</v>
      </c>
      <c r="Q911" t="str">
        <f t="shared" si="15"/>
        <v>2</v>
      </c>
    </row>
    <row r="912" spans="1:17" x14ac:dyDescent="0.25">
      <c r="A912">
        <v>911</v>
      </c>
      <c r="D912">
        <v>98.580147000000011</v>
      </c>
      <c r="E912" s="3">
        <v>2</v>
      </c>
      <c r="P912">
        <v>1</v>
      </c>
      <c r="Q912" t="str">
        <f t="shared" si="15"/>
        <v>2</v>
      </c>
    </row>
    <row r="913" spans="1:17" x14ac:dyDescent="0.25">
      <c r="A913">
        <v>912</v>
      </c>
      <c r="D913">
        <v>98.593857000000014</v>
      </c>
      <c r="E913" s="3">
        <v>2</v>
      </c>
      <c r="P913">
        <v>1</v>
      </c>
      <c r="Q913" t="str">
        <f t="shared" si="15"/>
        <v>2</v>
      </c>
    </row>
    <row r="914" spans="1:17" x14ac:dyDescent="0.25">
      <c r="A914">
        <v>913</v>
      </c>
      <c r="D914">
        <v>98.591227000000003</v>
      </c>
      <c r="E914" s="3">
        <v>2</v>
      </c>
      <c r="P914">
        <v>1</v>
      </c>
      <c r="Q914" t="str">
        <f t="shared" si="15"/>
        <v>2</v>
      </c>
    </row>
    <row r="915" spans="1:17" x14ac:dyDescent="0.25">
      <c r="A915">
        <v>914</v>
      </c>
      <c r="D915">
        <v>98.619063000000011</v>
      </c>
      <c r="E915" s="3">
        <v>2</v>
      </c>
      <c r="P915">
        <v>1</v>
      </c>
      <c r="Q915" t="str">
        <f t="shared" si="15"/>
        <v>2</v>
      </c>
    </row>
    <row r="916" spans="1:17" x14ac:dyDescent="0.25">
      <c r="A916">
        <v>915</v>
      </c>
      <c r="B916">
        <v>104.97919100000001</v>
      </c>
      <c r="C916" s="4">
        <v>1</v>
      </c>
      <c r="D916">
        <v>98.699471000000003</v>
      </c>
      <c r="E916" s="3">
        <v>2</v>
      </c>
      <c r="P916">
        <v>2</v>
      </c>
      <c r="Q916" t="str">
        <f t="shared" si="15"/>
        <v>12</v>
      </c>
    </row>
    <row r="917" spans="1:17" x14ac:dyDescent="0.25">
      <c r="A917">
        <v>916</v>
      </c>
      <c r="B917">
        <v>104.97351900000001</v>
      </c>
      <c r="C917" s="4">
        <v>1</v>
      </c>
      <c r="D917">
        <v>98.736273000000011</v>
      </c>
      <c r="E917" s="3">
        <v>2</v>
      </c>
      <c r="P917">
        <v>2</v>
      </c>
      <c r="Q917" t="str">
        <f t="shared" si="15"/>
        <v>12</v>
      </c>
    </row>
    <row r="918" spans="1:17" x14ac:dyDescent="0.25">
      <c r="A918">
        <v>917</v>
      </c>
      <c r="B918">
        <v>104.96109800000001</v>
      </c>
      <c r="C918" s="4">
        <v>1</v>
      </c>
      <c r="D918">
        <v>98.681637000000009</v>
      </c>
      <c r="E918" s="3">
        <v>2</v>
      </c>
      <c r="P918">
        <v>2</v>
      </c>
      <c r="Q918" t="str">
        <f t="shared" si="15"/>
        <v>12</v>
      </c>
    </row>
    <row r="919" spans="1:17" x14ac:dyDescent="0.25">
      <c r="A919">
        <v>918</v>
      </c>
      <c r="B919">
        <v>104.96841500000001</v>
      </c>
      <c r="C919" s="4">
        <v>1</v>
      </c>
      <c r="P919">
        <v>1</v>
      </c>
      <c r="Q919" t="str">
        <f t="shared" si="15"/>
        <v>1</v>
      </c>
    </row>
    <row r="920" spans="1:17" x14ac:dyDescent="0.25">
      <c r="A920">
        <v>919</v>
      </c>
      <c r="B920">
        <v>104.92604900000001</v>
      </c>
      <c r="C920" s="4">
        <v>1</v>
      </c>
      <c r="P920">
        <v>1</v>
      </c>
      <c r="Q920" t="str">
        <f t="shared" si="15"/>
        <v>1</v>
      </c>
    </row>
    <row r="921" spans="1:17" x14ac:dyDescent="0.25">
      <c r="A921">
        <v>920</v>
      </c>
      <c r="B921">
        <v>104.92244000000001</v>
      </c>
      <c r="C921" s="4">
        <v>1</v>
      </c>
      <c r="P921">
        <v>1</v>
      </c>
      <c r="Q921" t="str">
        <f t="shared" si="15"/>
        <v>1</v>
      </c>
    </row>
    <row r="922" spans="1:17" x14ac:dyDescent="0.25">
      <c r="A922">
        <v>921</v>
      </c>
      <c r="B922">
        <v>104.994652</v>
      </c>
      <c r="C922" s="4">
        <v>1</v>
      </c>
      <c r="P922">
        <v>1</v>
      </c>
      <c r="Q922" t="str">
        <f t="shared" si="15"/>
        <v>1</v>
      </c>
    </row>
    <row r="923" spans="1:17" x14ac:dyDescent="0.25">
      <c r="A923">
        <v>922</v>
      </c>
      <c r="B923">
        <v>105.03532100000001</v>
      </c>
      <c r="C923" s="4">
        <v>1</v>
      </c>
      <c r="P923">
        <v>1</v>
      </c>
      <c r="Q923" t="str">
        <f t="shared" si="15"/>
        <v>1</v>
      </c>
    </row>
    <row r="924" spans="1:17" x14ac:dyDescent="0.25">
      <c r="A924">
        <v>923</v>
      </c>
      <c r="B924">
        <v>104.97919100000001</v>
      </c>
      <c r="C924" s="4">
        <v>1</v>
      </c>
      <c r="F924">
        <v>106.15598300000001</v>
      </c>
      <c r="G924" s="2">
        <v>3</v>
      </c>
      <c r="H924">
        <v>105.882546</v>
      </c>
      <c r="I924" s="5">
        <v>4</v>
      </c>
      <c r="P924">
        <v>3</v>
      </c>
      <c r="Q924" t="str">
        <f t="shared" si="15"/>
        <v>134</v>
      </c>
    </row>
    <row r="925" spans="1:17" x14ac:dyDescent="0.25">
      <c r="A925">
        <v>924</v>
      </c>
      <c r="F925">
        <v>106.07459300000001</v>
      </c>
      <c r="G925" s="2">
        <v>3</v>
      </c>
      <c r="H925">
        <v>105.85043</v>
      </c>
      <c r="I925" s="5">
        <v>4</v>
      </c>
      <c r="P925">
        <v>2</v>
      </c>
      <c r="Q925" t="str">
        <f t="shared" si="15"/>
        <v>34</v>
      </c>
    </row>
    <row r="926" spans="1:17" x14ac:dyDescent="0.25">
      <c r="A926">
        <v>925</v>
      </c>
      <c r="F926">
        <v>106.16474600000001</v>
      </c>
      <c r="G926" s="2">
        <v>3</v>
      </c>
      <c r="H926">
        <v>105.85424500000001</v>
      </c>
      <c r="I926" s="5">
        <v>4</v>
      </c>
      <c r="P926">
        <v>2</v>
      </c>
      <c r="Q926" t="str">
        <f t="shared" si="15"/>
        <v>34</v>
      </c>
    </row>
    <row r="927" spans="1:17" x14ac:dyDescent="0.25">
      <c r="A927">
        <v>926</v>
      </c>
      <c r="F927">
        <v>106.18216700000001</v>
      </c>
      <c r="G927" s="2">
        <v>3</v>
      </c>
      <c r="H927">
        <v>105.84367800000001</v>
      </c>
      <c r="I927" s="5">
        <v>4</v>
      </c>
      <c r="P927">
        <v>2</v>
      </c>
      <c r="Q927" t="str">
        <f t="shared" si="15"/>
        <v>34</v>
      </c>
    </row>
    <row r="928" spans="1:17" x14ac:dyDescent="0.25">
      <c r="A928">
        <v>927</v>
      </c>
      <c r="F928">
        <v>106.204121</v>
      </c>
      <c r="G928" s="2">
        <v>3</v>
      </c>
      <c r="H928">
        <v>105.843422</v>
      </c>
      <c r="I928" s="5">
        <v>4</v>
      </c>
      <c r="P928">
        <v>2</v>
      </c>
      <c r="Q928" t="str">
        <f t="shared" si="15"/>
        <v>34</v>
      </c>
    </row>
    <row r="929" spans="1:17" x14ac:dyDescent="0.25">
      <c r="A929">
        <v>928</v>
      </c>
      <c r="F929">
        <v>106.16794200000001</v>
      </c>
      <c r="G929" s="2">
        <v>3</v>
      </c>
      <c r="H929">
        <v>105.871308</v>
      </c>
      <c r="I929" s="5">
        <v>4</v>
      </c>
      <c r="P929">
        <v>2</v>
      </c>
      <c r="Q929" t="str">
        <f t="shared" si="15"/>
        <v>34</v>
      </c>
    </row>
    <row r="930" spans="1:17" x14ac:dyDescent="0.25">
      <c r="A930">
        <v>929</v>
      </c>
      <c r="F930">
        <v>106.188042</v>
      </c>
      <c r="G930" s="2">
        <v>3</v>
      </c>
      <c r="H930">
        <v>105.86558600000001</v>
      </c>
      <c r="I930" s="5">
        <v>4</v>
      </c>
      <c r="P930">
        <v>2</v>
      </c>
      <c r="Q930" t="str">
        <f t="shared" si="15"/>
        <v>34</v>
      </c>
    </row>
    <row r="931" spans="1:17" x14ac:dyDescent="0.25">
      <c r="A931">
        <v>930</v>
      </c>
      <c r="F931">
        <v>106.197731</v>
      </c>
      <c r="G931" s="2">
        <v>3</v>
      </c>
      <c r="H931">
        <v>105.868317</v>
      </c>
      <c r="I931" s="5">
        <v>4</v>
      </c>
      <c r="P931">
        <v>2</v>
      </c>
      <c r="Q931" t="str">
        <f t="shared" si="15"/>
        <v>34</v>
      </c>
    </row>
    <row r="932" spans="1:17" x14ac:dyDescent="0.25">
      <c r="A932">
        <v>931</v>
      </c>
      <c r="F932">
        <v>106.201596</v>
      </c>
      <c r="G932" s="2">
        <v>3</v>
      </c>
      <c r="H932">
        <v>105.86924400000001</v>
      </c>
      <c r="I932" s="5">
        <v>4</v>
      </c>
      <c r="P932">
        <v>2</v>
      </c>
      <c r="Q932" t="str">
        <f t="shared" si="15"/>
        <v>34</v>
      </c>
    </row>
    <row r="933" spans="1:17" x14ac:dyDescent="0.25">
      <c r="A933">
        <v>932</v>
      </c>
      <c r="D933">
        <v>121.684281</v>
      </c>
      <c r="E933" s="3">
        <v>2</v>
      </c>
      <c r="F933">
        <v>106.159024</v>
      </c>
      <c r="G933" s="2">
        <v>3</v>
      </c>
      <c r="H933">
        <v>105.84223600000001</v>
      </c>
      <c r="I933" s="5">
        <v>4</v>
      </c>
      <c r="P933">
        <v>3</v>
      </c>
      <c r="Q933" t="str">
        <f t="shared" si="15"/>
        <v>234</v>
      </c>
    </row>
    <row r="934" spans="1:17" x14ac:dyDescent="0.25">
      <c r="A934">
        <v>933</v>
      </c>
      <c r="D934">
        <v>121.721135</v>
      </c>
      <c r="E934" s="3">
        <v>2</v>
      </c>
      <c r="F934">
        <v>106.15598300000001</v>
      </c>
      <c r="G934" s="2">
        <v>3</v>
      </c>
      <c r="H934">
        <v>105.882546</v>
      </c>
      <c r="I934" s="5">
        <v>4</v>
      </c>
      <c r="P934">
        <v>3</v>
      </c>
      <c r="Q934" t="str">
        <f t="shared" si="15"/>
        <v>234</v>
      </c>
    </row>
    <row r="935" spans="1:17" x14ac:dyDescent="0.25">
      <c r="A935">
        <v>934</v>
      </c>
      <c r="D935">
        <v>121.698712</v>
      </c>
      <c r="E935" s="3">
        <v>2</v>
      </c>
      <c r="F935">
        <v>106.15598300000001</v>
      </c>
      <c r="G935" s="2">
        <v>3</v>
      </c>
      <c r="P935">
        <v>2</v>
      </c>
      <c r="Q935" t="str">
        <f t="shared" si="15"/>
        <v>23</v>
      </c>
    </row>
    <row r="936" spans="1:17" x14ac:dyDescent="0.25">
      <c r="A936">
        <v>935</v>
      </c>
      <c r="D936">
        <v>121.70108400000001</v>
      </c>
      <c r="E936" s="3">
        <v>2</v>
      </c>
      <c r="P936">
        <v>1</v>
      </c>
      <c r="Q936" t="str">
        <f t="shared" si="15"/>
        <v>2</v>
      </c>
    </row>
    <row r="937" spans="1:17" x14ac:dyDescent="0.25">
      <c r="A937">
        <v>936</v>
      </c>
      <c r="D937">
        <v>121.65454099999999</v>
      </c>
      <c r="E937" s="3">
        <v>2</v>
      </c>
      <c r="P937">
        <v>1</v>
      </c>
      <c r="Q937" t="str">
        <f t="shared" si="15"/>
        <v>2</v>
      </c>
    </row>
    <row r="938" spans="1:17" x14ac:dyDescent="0.25">
      <c r="A938">
        <v>937</v>
      </c>
      <c r="D938">
        <v>121.730412</v>
      </c>
      <c r="E938" s="3">
        <v>2</v>
      </c>
      <c r="P938">
        <v>1</v>
      </c>
      <c r="Q938" t="str">
        <f t="shared" si="15"/>
        <v>2</v>
      </c>
    </row>
    <row r="939" spans="1:17" x14ac:dyDescent="0.25">
      <c r="A939">
        <v>938</v>
      </c>
      <c r="B939">
        <v>127.53484800000001</v>
      </c>
      <c r="C939" s="4">
        <v>1</v>
      </c>
      <c r="D939">
        <v>121.74417500000001</v>
      </c>
      <c r="E939" s="3">
        <v>2</v>
      </c>
      <c r="P939">
        <v>2</v>
      </c>
      <c r="Q939" t="str">
        <f t="shared" si="15"/>
        <v>12</v>
      </c>
    </row>
    <row r="940" spans="1:17" x14ac:dyDescent="0.25">
      <c r="A940">
        <v>939</v>
      </c>
      <c r="B940">
        <v>127.614327</v>
      </c>
      <c r="C940" s="4">
        <v>1</v>
      </c>
      <c r="D940">
        <v>121.744225</v>
      </c>
      <c r="E940" s="3">
        <v>2</v>
      </c>
      <c r="P940">
        <v>2</v>
      </c>
      <c r="Q940" t="str">
        <f t="shared" si="15"/>
        <v>12</v>
      </c>
    </row>
    <row r="941" spans="1:17" x14ac:dyDescent="0.25">
      <c r="A941">
        <v>940</v>
      </c>
      <c r="B941">
        <v>127.54933200000001</v>
      </c>
      <c r="C941" s="4">
        <v>1</v>
      </c>
      <c r="D941">
        <v>121.920815</v>
      </c>
      <c r="E941" s="3">
        <v>2</v>
      </c>
      <c r="P941">
        <v>2</v>
      </c>
      <c r="Q941" t="str">
        <f t="shared" si="15"/>
        <v>12</v>
      </c>
    </row>
    <row r="942" spans="1:17" x14ac:dyDescent="0.25">
      <c r="A942">
        <v>941</v>
      </c>
      <c r="B942">
        <v>127.584793</v>
      </c>
      <c r="C942" s="4">
        <v>1</v>
      </c>
      <c r="D942">
        <v>121.684281</v>
      </c>
      <c r="E942" s="3">
        <v>2</v>
      </c>
      <c r="P942">
        <v>2</v>
      </c>
      <c r="Q942" t="str">
        <f t="shared" si="15"/>
        <v>12</v>
      </c>
    </row>
    <row r="943" spans="1:17" x14ac:dyDescent="0.25">
      <c r="A943">
        <v>942</v>
      </c>
      <c r="B943">
        <v>127.55835400000001</v>
      </c>
      <c r="C943" s="4">
        <v>1</v>
      </c>
      <c r="P943">
        <v>1</v>
      </c>
      <c r="Q943" t="str">
        <f t="shared" si="15"/>
        <v>1</v>
      </c>
    </row>
    <row r="944" spans="1:17" x14ac:dyDescent="0.25">
      <c r="A944">
        <v>943</v>
      </c>
      <c r="B944">
        <v>127.520672</v>
      </c>
      <c r="C944" s="4">
        <v>1</v>
      </c>
      <c r="P944">
        <v>1</v>
      </c>
      <c r="Q944" t="str">
        <f t="shared" si="15"/>
        <v>1</v>
      </c>
    </row>
    <row r="945" spans="1:17" x14ac:dyDescent="0.25">
      <c r="A945">
        <v>944</v>
      </c>
      <c r="B945">
        <v>127.526398</v>
      </c>
      <c r="C945" s="4">
        <v>1</v>
      </c>
      <c r="P945">
        <v>1</v>
      </c>
      <c r="Q945" t="str">
        <f t="shared" si="15"/>
        <v>1</v>
      </c>
    </row>
    <row r="946" spans="1:17" x14ac:dyDescent="0.25">
      <c r="A946">
        <v>945</v>
      </c>
      <c r="B946">
        <v>127.534024</v>
      </c>
      <c r="C946" s="4">
        <v>1</v>
      </c>
      <c r="P946">
        <v>1</v>
      </c>
      <c r="Q946" t="str">
        <f t="shared" si="15"/>
        <v>1</v>
      </c>
    </row>
    <row r="947" spans="1:17" x14ac:dyDescent="0.25">
      <c r="A947">
        <v>946</v>
      </c>
      <c r="B947">
        <v>127.55257800000001</v>
      </c>
      <c r="C947" s="4">
        <v>1</v>
      </c>
      <c r="P947">
        <v>1</v>
      </c>
      <c r="Q947" t="str">
        <f t="shared" si="15"/>
        <v>1</v>
      </c>
    </row>
    <row r="948" spans="1:17" x14ac:dyDescent="0.25">
      <c r="A948">
        <v>947</v>
      </c>
      <c r="B948">
        <v>127.62417300000001</v>
      </c>
      <c r="C948" s="4">
        <v>1</v>
      </c>
      <c r="P948">
        <v>1</v>
      </c>
      <c r="Q948" t="str">
        <f t="shared" si="15"/>
        <v>1</v>
      </c>
    </row>
    <row r="949" spans="1:17" x14ac:dyDescent="0.25">
      <c r="A949">
        <v>948</v>
      </c>
      <c r="B949">
        <v>127.53484800000001</v>
      </c>
      <c r="C949" s="4">
        <v>1</v>
      </c>
      <c r="H949">
        <v>127.71957800000001</v>
      </c>
      <c r="I949" s="5">
        <v>4</v>
      </c>
      <c r="P949">
        <v>2</v>
      </c>
      <c r="Q949" t="str">
        <f t="shared" si="15"/>
        <v>14</v>
      </c>
    </row>
    <row r="950" spans="1:17" x14ac:dyDescent="0.25">
      <c r="A950">
        <v>949</v>
      </c>
      <c r="F950">
        <v>128.4315</v>
      </c>
      <c r="G950" s="2">
        <v>3</v>
      </c>
      <c r="H950">
        <v>127.81076100000001</v>
      </c>
      <c r="I950" s="5">
        <v>4</v>
      </c>
      <c r="P950">
        <v>2</v>
      </c>
      <c r="Q950" t="str">
        <f t="shared" si="15"/>
        <v>34</v>
      </c>
    </row>
    <row r="951" spans="1:17" x14ac:dyDescent="0.25">
      <c r="A951">
        <v>950</v>
      </c>
      <c r="F951">
        <v>128.41887300000002</v>
      </c>
      <c r="G951" s="2">
        <v>3</v>
      </c>
      <c r="H951">
        <v>127.78622100000001</v>
      </c>
      <c r="I951" s="5">
        <v>4</v>
      </c>
      <c r="P951">
        <v>2</v>
      </c>
      <c r="Q951" t="str">
        <f t="shared" si="15"/>
        <v>34</v>
      </c>
    </row>
    <row r="952" spans="1:17" x14ac:dyDescent="0.25">
      <c r="A952">
        <v>951</v>
      </c>
      <c r="F952">
        <v>128.42289400000001</v>
      </c>
      <c r="G952" s="2">
        <v>3</v>
      </c>
      <c r="H952">
        <v>127.78864300000001</v>
      </c>
      <c r="I952" s="5">
        <v>4</v>
      </c>
      <c r="P952">
        <v>2</v>
      </c>
      <c r="Q952" t="str">
        <f t="shared" si="15"/>
        <v>34</v>
      </c>
    </row>
    <row r="953" spans="1:17" x14ac:dyDescent="0.25">
      <c r="A953">
        <v>952</v>
      </c>
      <c r="F953">
        <v>128.448048</v>
      </c>
      <c r="G953" s="2">
        <v>3</v>
      </c>
      <c r="H953">
        <v>127.752774</v>
      </c>
      <c r="I953" s="5">
        <v>4</v>
      </c>
      <c r="P953">
        <v>2</v>
      </c>
      <c r="Q953" t="str">
        <f t="shared" si="15"/>
        <v>34</v>
      </c>
    </row>
    <row r="954" spans="1:17" x14ac:dyDescent="0.25">
      <c r="A954">
        <v>953</v>
      </c>
      <c r="F954">
        <v>128.49505600000001</v>
      </c>
      <c r="G954" s="2">
        <v>3</v>
      </c>
      <c r="H954">
        <v>127.75839300000001</v>
      </c>
      <c r="I954" s="5">
        <v>4</v>
      </c>
      <c r="P954">
        <v>2</v>
      </c>
      <c r="Q954" t="str">
        <f t="shared" si="15"/>
        <v>34</v>
      </c>
    </row>
    <row r="955" spans="1:17" x14ac:dyDescent="0.25">
      <c r="A955">
        <v>954</v>
      </c>
      <c r="F955">
        <v>128.51133799999999</v>
      </c>
      <c r="G955" s="2">
        <v>3</v>
      </c>
      <c r="H955">
        <v>127.739273</v>
      </c>
      <c r="I955" s="5">
        <v>4</v>
      </c>
      <c r="P955">
        <v>2</v>
      </c>
      <c r="Q955" t="str">
        <f t="shared" si="15"/>
        <v>34</v>
      </c>
    </row>
    <row r="956" spans="1:17" x14ac:dyDescent="0.25">
      <c r="A956">
        <v>955</v>
      </c>
      <c r="F956">
        <v>128.54649000000001</v>
      </c>
      <c r="G956" s="2">
        <v>3</v>
      </c>
      <c r="H956">
        <v>127.745457</v>
      </c>
      <c r="I956" s="5">
        <v>4</v>
      </c>
      <c r="P956">
        <v>2</v>
      </c>
      <c r="Q956" t="str">
        <f t="shared" si="15"/>
        <v>34</v>
      </c>
    </row>
    <row r="957" spans="1:17" x14ac:dyDescent="0.25">
      <c r="A957">
        <v>956</v>
      </c>
      <c r="F957">
        <v>128.51593099999999</v>
      </c>
      <c r="G957" s="2">
        <v>3</v>
      </c>
      <c r="H957">
        <v>127.76009000000001</v>
      </c>
      <c r="I957" s="5">
        <v>4</v>
      </c>
      <c r="P957">
        <v>2</v>
      </c>
      <c r="Q957" t="str">
        <f t="shared" si="15"/>
        <v>34</v>
      </c>
    </row>
    <row r="958" spans="1:17" x14ac:dyDescent="0.25">
      <c r="A958">
        <v>957</v>
      </c>
      <c r="F958">
        <v>128.50458600000002</v>
      </c>
      <c r="G958" s="2">
        <v>3</v>
      </c>
      <c r="H958">
        <v>127.81292400000001</v>
      </c>
      <c r="I958" s="5">
        <v>4</v>
      </c>
      <c r="P958">
        <v>2</v>
      </c>
      <c r="Q958" t="str">
        <f t="shared" si="15"/>
        <v>34</v>
      </c>
    </row>
    <row r="959" spans="1:17" x14ac:dyDescent="0.25">
      <c r="A959">
        <v>958</v>
      </c>
      <c r="D959">
        <v>153.29454099999998</v>
      </c>
      <c r="E959" s="3">
        <v>2</v>
      </c>
      <c r="F959">
        <v>128.4315</v>
      </c>
      <c r="G959" s="2">
        <v>3</v>
      </c>
      <c r="H959">
        <v>127.71957800000001</v>
      </c>
      <c r="I959" s="5">
        <v>4</v>
      </c>
      <c r="P959">
        <v>3</v>
      </c>
      <c r="Q959" t="str">
        <f t="shared" si="15"/>
        <v>234</v>
      </c>
    </row>
    <row r="960" spans="1:17" x14ac:dyDescent="0.25">
      <c r="A960">
        <v>959</v>
      </c>
      <c r="D960">
        <v>153.29454099999998</v>
      </c>
      <c r="E960" s="3">
        <v>2</v>
      </c>
      <c r="F960">
        <v>128.4315</v>
      </c>
      <c r="G960" s="2">
        <v>3</v>
      </c>
      <c r="P960">
        <v>2</v>
      </c>
      <c r="Q960" t="str">
        <f t="shared" si="15"/>
        <v>23</v>
      </c>
    </row>
    <row r="961" spans="1:17" x14ac:dyDescent="0.25">
      <c r="A961">
        <v>960</v>
      </c>
      <c r="D961">
        <v>153.29454099999998</v>
      </c>
      <c r="E961" s="3">
        <v>2</v>
      </c>
      <c r="F961">
        <v>128.40134800000001</v>
      </c>
      <c r="G961" s="2">
        <v>3</v>
      </c>
      <c r="P961">
        <v>2</v>
      </c>
      <c r="Q961" t="str">
        <f t="shared" si="15"/>
        <v>23</v>
      </c>
    </row>
    <row r="962" spans="1:17" x14ac:dyDescent="0.25">
      <c r="A962">
        <v>961</v>
      </c>
      <c r="D962">
        <v>153.29454099999998</v>
      </c>
      <c r="E962" s="3">
        <v>2</v>
      </c>
      <c r="P962">
        <v>1</v>
      </c>
      <c r="Q962" t="str">
        <f t="shared" ref="Q962:Q1025" si="16">CONCATENATE(C962,E962,G962,I962)</f>
        <v>2</v>
      </c>
    </row>
    <row r="963" spans="1:17" x14ac:dyDescent="0.25">
      <c r="A963">
        <v>962</v>
      </c>
      <c r="D963">
        <v>153.29454099999998</v>
      </c>
      <c r="E963" s="3">
        <v>2</v>
      </c>
      <c r="P963">
        <v>1</v>
      </c>
      <c r="Q963" t="str">
        <f t="shared" si="16"/>
        <v>2</v>
      </c>
    </row>
    <row r="964" spans="1:17" x14ac:dyDescent="0.25">
      <c r="A964">
        <v>963</v>
      </c>
      <c r="D964">
        <v>153.29454099999998</v>
      </c>
      <c r="E964" s="3">
        <v>2</v>
      </c>
      <c r="P964">
        <v>1</v>
      </c>
      <c r="Q964" t="str">
        <f t="shared" si="16"/>
        <v>2</v>
      </c>
    </row>
    <row r="965" spans="1:17" x14ac:dyDescent="0.25">
      <c r="A965">
        <v>964</v>
      </c>
      <c r="D965">
        <v>153.29454099999998</v>
      </c>
      <c r="E965" s="3">
        <v>2</v>
      </c>
      <c r="P965">
        <v>1</v>
      </c>
      <c r="Q965" t="str">
        <f t="shared" si="16"/>
        <v>2</v>
      </c>
    </row>
    <row r="966" spans="1:17" x14ac:dyDescent="0.25">
      <c r="A966">
        <v>965</v>
      </c>
      <c r="D966">
        <v>153.29454099999998</v>
      </c>
      <c r="E966" s="3">
        <v>2</v>
      </c>
      <c r="P966">
        <v>1</v>
      </c>
      <c r="Q966" t="str">
        <f t="shared" si="16"/>
        <v>2</v>
      </c>
    </row>
    <row r="967" spans="1:17" x14ac:dyDescent="0.25">
      <c r="A967">
        <v>966</v>
      </c>
      <c r="B967">
        <v>157.61449099999999</v>
      </c>
      <c r="C967" s="4">
        <v>1</v>
      </c>
      <c r="D967">
        <v>153.29454099999998</v>
      </c>
      <c r="E967" s="3">
        <v>2</v>
      </c>
      <c r="P967">
        <v>2</v>
      </c>
      <c r="Q967" t="str">
        <f t="shared" si="16"/>
        <v>12</v>
      </c>
    </row>
    <row r="968" spans="1:17" x14ac:dyDescent="0.25">
      <c r="A968">
        <v>967</v>
      </c>
      <c r="B968">
        <v>157.586174</v>
      </c>
      <c r="C968" s="4">
        <v>1</v>
      </c>
      <c r="D968">
        <v>153.29454099999998</v>
      </c>
      <c r="E968" s="3">
        <v>2</v>
      </c>
      <c r="P968">
        <v>2</v>
      </c>
      <c r="Q968" t="str">
        <f t="shared" si="16"/>
        <v>12</v>
      </c>
    </row>
    <row r="969" spans="1:17" x14ac:dyDescent="0.25">
      <c r="A969">
        <v>968</v>
      </c>
      <c r="B969">
        <v>157.58117399999998</v>
      </c>
      <c r="C969" s="4">
        <v>1</v>
      </c>
      <c r="D969">
        <v>153.29454099999998</v>
      </c>
      <c r="E969" s="3">
        <v>2</v>
      </c>
      <c r="P969">
        <v>2</v>
      </c>
      <c r="Q969" t="str">
        <f t="shared" si="16"/>
        <v>12</v>
      </c>
    </row>
    <row r="970" spans="1:17" x14ac:dyDescent="0.25">
      <c r="A970">
        <v>969</v>
      </c>
      <c r="B970">
        <v>157.589439</v>
      </c>
      <c r="C970" s="4">
        <v>1</v>
      </c>
      <c r="P970">
        <v>1</v>
      </c>
      <c r="Q970" t="str">
        <f t="shared" si="16"/>
        <v>1</v>
      </c>
    </row>
    <row r="971" spans="1:17" x14ac:dyDescent="0.25">
      <c r="A971">
        <v>970</v>
      </c>
      <c r="B971">
        <v>157.645307</v>
      </c>
      <c r="C971" s="4">
        <v>1</v>
      </c>
      <c r="P971">
        <v>1</v>
      </c>
      <c r="Q971" t="str">
        <f t="shared" si="16"/>
        <v>1</v>
      </c>
    </row>
    <row r="972" spans="1:17" x14ac:dyDescent="0.25">
      <c r="A972">
        <v>971</v>
      </c>
      <c r="B972">
        <v>157.62908199999998</v>
      </c>
      <c r="C972" s="4">
        <v>1</v>
      </c>
      <c r="P972">
        <v>1</v>
      </c>
      <c r="Q972" t="str">
        <f t="shared" si="16"/>
        <v>1</v>
      </c>
    </row>
    <row r="973" spans="1:17" x14ac:dyDescent="0.25">
      <c r="A973">
        <v>972</v>
      </c>
      <c r="B973">
        <v>157.62908199999998</v>
      </c>
      <c r="C973" s="4">
        <v>1</v>
      </c>
      <c r="P973">
        <v>1</v>
      </c>
      <c r="Q973" t="str">
        <f t="shared" si="16"/>
        <v>1</v>
      </c>
    </row>
    <row r="974" spans="1:17" x14ac:dyDescent="0.25">
      <c r="A974">
        <v>973</v>
      </c>
      <c r="B974">
        <v>157.46025599999999</v>
      </c>
      <c r="C974" s="4">
        <v>1</v>
      </c>
      <c r="F974">
        <v>157.13734699999998</v>
      </c>
      <c r="G974" s="2">
        <v>3</v>
      </c>
      <c r="P974">
        <v>2</v>
      </c>
      <c r="Q974" t="str">
        <f t="shared" si="16"/>
        <v>13</v>
      </c>
    </row>
    <row r="975" spans="1:17" x14ac:dyDescent="0.25">
      <c r="A975">
        <v>974</v>
      </c>
      <c r="B975">
        <v>157.61449099999999</v>
      </c>
      <c r="C975" s="4">
        <v>1</v>
      </c>
      <c r="F975">
        <v>157.13734699999998</v>
      </c>
      <c r="G975" s="2">
        <v>3</v>
      </c>
      <c r="H975">
        <v>157.22408200000001</v>
      </c>
      <c r="I975" s="5">
        <v>4</v>
      </c>
      <c r="P975">
        <v>3</v>
      </c>
      <c r="Q975" t="str">
        <f t="shared" si="16"/>
        <v>134</v>
      </c>
    </row>
    <row r="976" spans="1:17" x14ac:dyDescent="0.25">
      <c r="A976">
        <v>975</v>
      </c>
      <c r="F976">
        <v>157.14341899999999</v>
      </c>
      <c r="G976" s="2">
        <v>3</v>
      </c>
      <c r="H976">
        <v>157.22408200000001</v>
      </c>
      <c r="I976" s="5">
        <v>4</v>
      </c>
      <c r="P976">
        <v>2</v>
      </c>
      <c r="Q976" t="str">
        <f t="shared" si="16"/>
        <v>34</v>
      </c>
    </row>
    <row r="977" spans="1:17" x14ac:dyDescent="0.25">
      <c r="A977">
        <v>976</v>
      </c>
      <c r="F977">
        <v>157.094031</v>
      </c>
      <c r="G977" s="2">
        <v>3</v>
      </c>
      <c r="H977">
        <v>157.22408200000001</v>
      </c>
      <c r="I977" s="5">
        <v>4</v>
      </c>
      <c r="P977">
        <v>2</v>
      </c>
      <c r="Q977" t="str">
        <f t="shared" si="16"/>
        <v>34</v>
      </c>
    </row>
    <row r="978" spans="1:17" x14ac:dyDescent="0.25">
      <c r="A978">
        <v>977</v>
      </c>
      <c r="F978">
        <v>157.08862299999998</v>
      </c>
      <c r="G978" s="2">
        <v>3</v>
      </c>
      <c r="H978">
        <v>157.22408200000001</v>
      </c>
      <c r="I978" s="5">
        <v>4</v>
      </c>
      <c r="P978">
        <v>2</v>
      </c>
      <c r="Q978" t="str">
        <f t="shared" si="16"/>
        <v>34</v>
      </c>
    </row>
    <row r="979" spans="1:17" x14ac:dyDescent="0.25">
      <c r="A979">
        <v>978</v>
      </c>
      <c r="F979">
        <v>157.09923599999999</v>
      </c>
      <c r="G979" s="2">
        <v>3</v>
      </c>
      <c r="H979">
        <v>157.22408200000001</v>
      </c>
      <c r="I979" s="5">
        <v>4</v>
      </c>
      <c r="P979">
        <v>2</v>
      </c>
      <c r="Q979" t="str">
        <f t="shared" si="16"/>
        <v>34</v>
      </c>
    </row>
    <row r="980" spans="1:17" x14ac:dyDescent="0.25">
      <c r="A980">
        <v>979</v>
      </c>
      <c r="F980">
        <v>157.08709199999998</v>
      </c>
      <c r="G980" s="2">
        <v>3</v>
      </c>
      <c r="H980">
        <v>157.22408200000001</v>
      </c>
      <c r="I980" s="5">
        <v>4</v>
      </c>
      <c r="P980">
        <v>2</v>
      </c>
      <c r="Q980" t="str">
        <f t="shared" si="16"/>
        <v>34</v>
      </c>
    </row>
    <row r="981" spans="1:17" x14ac:dyDescent="0.25">
      <c r="A981">
        <v>980</v>
      </c>
      <c r="F981">
        <v>157.11622399999999</v>
      </c>
      <c r="G981" s="2">
        <v>3</v>
      </c>
      <c r="H981">
        <v>157.22408200000001</v>
      </c>
      <c r="I981" s="5">
        <v>4</v>
      </c>
      <c r="P981">
        <v>2</v>
      </c>
      <c r="Q981" t="str">
        <f t="shared" si="16"/>
        <v>34</v>
      </c>
    </row>
    <row r="982" spans="1:17" x14ac:dyDescent="0.25">
      <c r="A982">
        <v>981</v>
      </c>
      <c r="F982">
        <v>157.017245</v>
      </c>
      <c r="G982" s="2">
        <v>3</v>
      </c>
      <c r="H982">
        <v>157.22408200000001</v>
      </c>
      <c r="I982" s="5">
        <v>4</v>
      </c>
      <c r="P982">
        <v>2</v>
      </c>
      <c r="Q982" t="str">
        <f t="shared" si="16"/>
        <v>34</v>
      </c>
    </row>
    <row r="983" spans="1:17" x14ac:dyDescent="0.25">
      <c r="A983">
        <v>982</v>
      </c>
      <c r="F983">
        <v>157.00418400000001</v>
      </c>
      <c r="G983" s="2">
        <v>3</v>
      </c>
      <c r="H983">
        <v>157.22408200000001</v>
      </c>
      <c r="I983" s="5">
        <v>4</v>
      </c>
      <c r="P983">
        <v>2</v>
      </c>
      <c r="Q983" t="str">
        <f t="shared" si="16"/>
        <v>34</v>
      </c>
    </row>
    <row r="984" spans="1:17" x14ac:dyDescent="0.25">
      <c r="A984">
        <v>983</v>
      </c>
      <c r="F984">
        <v>156.79903099999999</v>
      </c>
      <c r="G984" s="2">
        <v>3</v>
      </c>
      <c r="H984">
        <v>157.22408200000001</v>
      </c>
      <c r="I984" s="5">
        <v>4</v>
      </c>
      <c r="P984">
        <v>2</v>
      </c>
      <c r="Q984" t="str">
        <f t="shared" si="16"/>
        <v>34</v>
      </c>
    </row>
    <row r="985" spans="1:17" x14ac:dyDescent="0.25">
      <c r="A985">
        <v>984</v>
      </c>
      <c r="F985">
        <v>157.13734699999998</v>
      </c>
      <c r="G985" s="2">
        <v>3</v>
      </c>
      <c r="H985">
        <v>157.22408200000001</v>
      </c>
      <c r="I985" s="5">
        <v>4</v>
      </c>
      <c r="P985">
        <v>2</v>
      </c>
      <c r="Q985" t="str">
        <f t="shared" si="16"/>
        <v>34</v>
      </c>
    </row>
    <row r="986" spans="1:17" x14ac:dyDescent="0.25">
      <c r="A986">
        <v>985</v>
      </c>
      <c r="P986">
        <v>0</v>
      </c>
      <c r="Q986" t="str">
        <f t="shared" si="16"/>
        <v/>
      </c>
    </row>
    <row r="987" spans="1:17" x14ac:dyDescent="0.25">
      <c r="A987">
        <v>986</v>
      </c>
      <c r="P987">
        <v>0</v>
      </c>
      <c r="Q987" t="str">
        <f t="shared" si="16"/>
        <v/>
      </c>
    </row>
    <row r="988" spans="1:17" x14ac:dyDescent="0.25">
      <c r="A988">
        <v>987</v>
      </c>
      <c r="P988">
        <v>0</v>
      </c>
      <c r="Q988" t="str">
        <f t="shared" si="16"/>
        <v/>
      </c>
    </row>
    <row r="989" spans="1:17" x14ac:dyDescent="0.25">
      <c r="A989">
        <v>988</v>
      </c>
      <c r="P989">
        <v>0</v>
      </c>
      <c r="Q989" t="str">
        <f t="shared" si="16"/>
        <v/>
      </c>
    </row>
    <row r="990" spans="1:17" x14ac:dyDescent="0.25">
      <c r="A990">
        <v>989</v>
      </c>
      <c r="B990">
        <v>176.50596899999999</v>
      </c>
      <c r="C990" s="4">
        <v>1</v>
      </c>
      <c r="P990">
        <v>1</v>
      </c>
      <c r="Q990" t="str">
        <f t="shared" si="16"/>
        <v>1</v>
      </c>
    </row>
    <row r="991" spans="1:17" x14ac:dyDescent="0.25">
      <c r="A991">
        <v>990</v>
      </c>
      <c r="B991">
        <v>176.510154</v>
      </c>
      <c r="C991" s="4">
        <v>1</v>
      </c>
      <c r="P991">
        <v>1</v>
      </c>
      <c r="Q991" t="str">
        <f t="shared" si="16"/>
        <v>1</v>
      </c>
    </row>
    <row r="992" spans="1:17" x14ac:dyDescent="0.25">
      <c r="A992">
        <v>991</v>
      </c>
      <c r="B992">
        <v>176.49377699999999</v>
      </c>
      <c r="C992" s="4">
        <v>1</v>
      </c>
      <c r="D992">
        <v>179.066531</v>
      </c>
      <c r="E992" s="3">
        <v>2</v>
      </c>
      <c r="P992">
        <v>2</v>
      </c>
      <c r="Q992" t="str">
        <f t="shared" si="16"/>
        <v>12</v>
      </c>
    </row>
    <row r="993" spans="1:17" x14ac:dyDescent="0.25">
      <c r="A993">
        <v>992</v>
      </c>
      <c r="B993">
        <v>176.49209300000001</v>
      </c>
      <c r="C993" s="4">
        <v>1</v>
      </c>
      <c r="D993">
        <v>179.124032</v>
      </c>
      <c r="E993" s="3">
        <v>2</v>
      </c>
      <c r="P993">
        <v>2</v>
      </c>
      <c r="Q993" t="str">
        <f t="shared" si="16"/>
        <v>12</v>
      </c>
    </row>
    <row r="994" spans="1:17" x14ac:dyDescent="0.25">
      <c r="A994">
        <v>993</v>
      </c>
      <c r="B994">
        <v>176.52882699999998</v>
      </c>
      <c r="C994" s="4">
        <v>1</v>
      </c>
      <c r="D994">
        <v>179.10699199999999</v>
      </c>
      <c r="E994" s="3">
        <v>2</v>
      </c>
      <c r="P994">
        <v>2</v>
      </c>
      <c r="Q994" t="str">
        <f t="shared" si="16"/>
        <v>12</v>
      </c>
    </row>
    <row r="995" spans="1:17" x14ac:dyDescent="0.25">
      <c r="A995">
        <v>994</v>
      </c>
      <c r="B995">
        <v>176.52041</v>
      </c>
      <c r="C995" s="4">
        <v>1</v>
      </c>
      <c r="D995">
        <v>179.04530599999998</v>
      </c>
      <c r="E995" s="3">
        <v>2</v>
      </c>
      <c r="P995">
        <v>2</v>
      </c>
      <c r="Q995" t="str">
        <f t="shared" si="16"/>
        <v>12</v>
      </c>
    </row>
    <row r="996" spans="1:17" x14ac:dyDescent="0.25">
      <c r="A996">
        <v>995</v>
      </c>
      <c r="B996">
        <v>176.485917</v>
      </c>
      <c r="C996" s="4">
        <v>1</v>
      </c>
      <c r="D996">
        <v>179.114745</v>
      </c>
      <c r="E996" s="3">
        <v>2</v>
      </c>
      <c r="P996">
        <v>2</v>
      </c>
      <c r="Q996" t="str">
        <f t="shared" si="16"/>
        <v>12</v>
      </c>
    </row>
    <row r="997" spans="1:17" x14ac:dyDescent="0.25">
      <c r="A997">
        <v>996</v>
      </c>
      <c r="B997">
        <v>176.445716</v>
      </c>
      <c r="C997" s="4">
        <v>1</v>
      </c>
      <c r="D997">
        <v>179.12760299999999</v>
      </c>
      <c r="E997" s="3">
        <v>2</v>
      </c>
      <c r="P997">
        <v>2</v>
      </c>
      <c r="Q997" t="str">
        <f t="shared" si="16"/>
        <v>12</v>
      </c>
    </row>
    <row r="998" spans="1:17" x14ac:dyDescent="0.25">
      <c r="A998">
        <v>997</v>
      </c>
      <c r="B998">
        <v>176.50596899999999</v>
      </c>
      <c r="C998" s="4">
        <v>1</v>
      </c>
      <c r="D998">
        <v>179.07413199999999</v>
      </c>
      <c r="E998" s="3">
        <v>2</v>
      </c>
      <c r="P998">
        <v>2</v>
      </c>
      <c r="Q998" t="str">
        <f t="shared" si="16"/>
        <v>12</v>
      </c>
    </row>
    <row r="999" spans="1:17" x14ac:dyDescent="0.25">
      <c r="A999">
        <v>998</v>
      </c>
      <c r="D999">
        <v>179.019338</v>
      </c>
      <c r="E999" s="3">
        <v>2</v>
      </c>
      <c r="P999">
        <v>1</v>
      </c>
      <c r="Q999" t="str">
        <f t="shared" si="16"/>
        <v>2</v>
      </c>
    </row>
    <row r="1000" spans="1:17" x14ac:dyDescent="0.25">
      <c r="A1000">
        <v>999</v>
      </c>
      <c r="D1000">
        <v>179.066531</v>
      </c>
      <c r="E1000" s="3">
        <v>2</v>
      </c>
      <c r="P1000">
        <v>1</v>
      </c>
      <c r="Q1000" t="str">
        <f t="shared" si="16"/>
        <v>2</v>
      </c>
    </row>
    <row r="1001" spans="1:17" x14ac:dyDescent="0.25">
      <c r="A1001">
        <v>1000</v>
      </c>
      <c r="D1001">
        <v>179.066531</v>
      </c>
      <c r="E1001" s="3">
        <v>2</v>
      </c>
      <c r="F1001">
        <v>181.02800999999999</v>
      </c>
      <c r="G1001" s="2">
        <v>3</v>
      </c>
      <c r="P1001">
        <v>2</v>
      </c>
      <c r="Q1001" t="str">
        <f t="shared" si="16"/>
        <v>23</v>
      </c>
    </row>
    <row r="1002" spans="1:17" x14ac:dyDescent="0.25">
      <c r="A1002">
        <v>1001</v>
      </c>
      <c r="F1002">
        <v>181.00255099999998</v>
      </c>
      <c r="G1002" s="2">
        <v>3</v>
      </c>
      <c r="H1002">
        <v>181.24887799999999</v>
      </c>
      <c r="I1002" s="5">
        <v>4</v>
      </c>
      <c r="P1002">
        <v>2</v>
      </c>
      <c r="Q1002" t="str">
        <f t="shared" si="16"/>
        <v>34</v>
      </c>
    </row>
    <row r="1003" spans="1:17" x14ac:dyDescent="0.25">
      <c r="A1003">
        <v>1002</v>
      </c>
      <c r="F1003">
        <v>180.981582</v>
      </c>
      <c r="G1003" s="2">
        <v>3</v>
      </c>
      <c r="H1003">
        <v>181.260257</v>
      </c>
      <c r="I1003" s="5">
        <v>4</v>
      </c>
      <c r="P1003">
        <v>2</v>
      </c>
      <c r="Q1003" t="str">
        <f t="shared" si="16"/>
        <v>34</v>
      </c>
    </row>
    <row r="1004" spans="1:17" x14ac:dyDescent="0.25">
      <c r="A1004">
        <v>1003</v>
      </c>
      <c r="F1004">
        <v>181.034694</v>
      </c>
      <c r="G1004" s="2">
        <v>3</v>
      </c>
      <c r="H1004">
        <v>181.256732</v>
      </c>
      <c r="I1004" s="5">
        <v>4</v>
      </c>
      <c r="P1004">
        <v>2</v>
      </c>
      <c r="Q1004" t="str">
        <f t="shared" si="16"/>
        <v>34</v>
      </c>
    </row>
    <row r="1005" spans="1:17" x14ac:dyDescent="0.25">
      <c r="A1005">
        <v>1004</v>
      </c>
      <c r="F1005">
        <v>181.01056199999999</v>
      </c>
      <c r="G1005" s="2">
        <v>3</v>
      </c>
      <c r="H1005">
        <v>181.243011</v>
      </c>
      <c r="I1005" s="5">
        <v>4</v>
      </c>
      <c r="P1005">
        <v>2</v>
      </c>
      <c r="Q1005" t="str">
        <f t="shared" si="16"/>
        <v>34</v>
      </c>
    </row>
    <row r="1006" spans="1:17" x14ac:dyDescent="0.25">
      <c r="A1006">
        <v>1005</v>
      </c>
      <c r="F1006">
        <v>180.99494799999999</v>
      </c>
      <c r="G1006" s="2">
        <v>3</v>
      </c>
      <c r="H1006">
        <v>181.21387799999999</v>
      </c>
      <c r="I1006" s="5">
        <v>4</v>
      </c>
      <c r="P1006">
        <v>2</v>
      </c>
      <c r="Q1006" t="str">
        <f t="shared" si="16"/>
        <v>34</v>
      </c>
    </row>
    <row r="1007" spans="1:17" x14ac:dyDescent="0.25">
      <c r="A1007">
        <v>1006</v>
      </c>
      <c r="F1007">
        <v>181.008983</v>
      </c>
      <c r="G1007" s="2">
        <v>3</v>
      </c>
      <c r="H1007">
        <v>181.26203799999999</v>
      </c>
      <c r="I1007" s="5">
        <v>4</v>
      </c>
      <c r="P1007">
        <v>2</v>
      </c>
      <c r="Q1007" t="str">
        <f t="shared" si="16"/>
        <v>34</v>
      </c>
    </row>
    <row r="1008" spans="1:17" x14ac:dyDescent="0.25">
      <c r="A1008">
        <v>1007</v>
      </c>
      <c r="F1008">
        <v>181.01076399999999</v>
      </c>
      <c r="G1008" s="2">
        <v>3</v>
      </c>
      <c r="H1008">
        <v>181.241073</v>
      </c>
      <c r="I1008" s="5">
        <v>4</v>
      </c>
      <c r="P1008">
        <v>2</v>
      </c>
      <c r="Q1008" t="str">
        <f t="shared" si="16"/>
        <v>34</v>
      </c>
    </row>
    <row r="1009" spans="1:17" x14ac:dyDescent="0.25">
      <c r="A1009">
        <v>1008</v>
      </c>
      <c r="F1009">
        <v>181.00469099999998</v>
      </c>
      <c r="G1009" s="2">
        <v>3</v>
      </c>
      <c r="H1009">
        <v>181.182807</v>
      </c>
      <c r="I1009" s="5">
        <v>4</v>
      </c>
      <c r="P1009">
        <v>2</v>
      </c>
      <c r="Q1009" t="str">
        <f t="shared" si="16"/>
        <v>34</v>
      </c>
    </row>
    <row r="1010" spans="1:17" x14ac:dyDescent="0.25">
      <c r="A1010">
        <v>1009</v>
      </c>
      <c r="F1010">
        <v>181.02800999999999</v>
      </c>
      <c r="G1010" s="2">
        <v>3</v>
      </c>
      <c r="H1010">
        <v>181.18775499999998</v>
      </c>
      <c r="I1010" s="5">
        <v>4</v>
      </c>
      <c r="P1010">
        <v>2</v>
      </c>
      <c r="Q1010" t="str">
        <f t="shared" si="16"/>
        <v>34</v>
      </c>
    </row>
    <row r="1011" spans="1:17" x14ac:dyDescent="0.25">
      <c r="A1011">
        <v>1010</v>
      </c>
      <c r="F1011">
        <v>181.02800999999999</v>
      </c>
      <c r="G1011" s="2">
        <v>3</v>
      </c>
      <c r="H1011">
        <v>181.25311199999999</v>
      </c>
      <c r="I1011" s="5">
        <v>4</v>
      </c>
      <c r="P1011">
        <v>2</v>
      </c>
      <c r="Q1011" t="str">
        <f t="shared" si="16"/>
        <v>34</v>
      </c>
    </row>
    <row r="1012" spans="1:17" x14ac:dyDescent="0.25">
      <c r="A1012">
        <v>1011</v>
      </c>
      <c r="B1012">
        <v>198.488112</v>
      </c>
      <c r="C1012" s="4">
        <v>1</v>
      </c>
      <c r="F1012">
        <v>181.02800999999999</v>
      </c>
      <c r="G1012" s="2">
        <v>3</v>
      </c>
      <c r="H1012">
        <v>181.24887799999999</v>
      </c>
      <c r="I1012" s="5">
        <v>4</v>
      </c>
      <c r="P1012">
        <v>3</v>
      </c>
      <c r="Q1012" t="str">
        <f t="shared" si="16"/>
        <v>134</v>
      </c>
    </row>
    <row r="1013" spans="1:17" x14ac:dyDescent="0.25">
      <c r="A1013">
        <v>1012</v>
      </c>
      <c r="B1013">
        <v>198.55142899999998</v>
      </c>
      <c r="C1013" s="4">
        <v>1</v>
      </c>
      <c r="P1013">
        <v>1</v>
      </c>
      <c r="Q1013" t="str">
        <f t="shared" si="16"/>
        <v>1</v>
      </c>
    </row>
    <row r="1014" spans="1:17" x14ac:dyDescent="0.25">
      <c r="A1014">
        <v>1013</v>
      </c>
      <c r="B1014">
        <v>198.532039</v>
      </c>
      <c r="C1014" s="4">
        <v>1</v>
      </c>
      <c r="P1014">
        <v>1</v>
      </c>
      <c r="Q1014" t="str">
        <f t="shared" si="16"/>
        <v>1</v>
      </c>
    </row>
    <row r="1015" spans="1:17" x14ac:dyDescent="0.25">
      <c r="A1015">
        <v>1014</v>
      </c>
      <c r="B1015">
        <v>198.538569</v>
      </c>
      <c r="C1015" s="4">
        <v>1</v>
      </c>
      <c r="P1015">
        <v>1</v>
      </c>
      <c r="Q1015" t="str">
        <f t="shared" si="16"/>
        <v>1</v>
      </c>
    </row>
    <row r="1016" spans="1:17" x14ac:dyDescent="0.25">
      <c r="A1016">
        <v>1015</v>
      </c>
      <c r="B1016">
        <v>198.55448799999999</v>
      </c>
      <c r="C1016" s="4">
        <v>1</v>
      </c>
      <c r="P1016">
        <v>1</v>
      </c>
      <c r="Q1016" t="str">
        <f t="shared" si="16"/>
        <v>1</v>
      </c>
    </row>
    <row r="1017" spans="1:17" x14ac:dyDescent="0.25">
      <c r="A1017">
        <v>1016</v>
      </c>
      <c r="B1017">
        <v>198.55316499999998</v>
      </c>
      <c r="C1017" s="4">
        <v>1</v>
      </c>
      <c r="P1017">
        <v>1</v>
      </c>
      <c r="Q1017" t="str">
        <f t="shared" si="16"/>
        <v>1</v>
      </c>
    </row>
    <row r="1018" spans="1:17" x14ac:dyDescent="0.25">
      <c r="A1018">
        <v>1017</v>
      </c>
      <c r="B1018">
        <v>198.54561100000001</v>
      </c>
      <c r="C1018" s="4">
        <v>1</v>
      </c>
      <c r="P1018">
        <v>1</v>
      </c>
      <c r="Q1018" t="str">
        <f t="shared" si="16"/>
        <v>1</v>
      </c>
    </row>
    <row r="1019" spans="1:17" x14ac:dyDescent="0.25">
      <c r="A1019">
        <v>1018</v>
      </c>
      <c r="B1019">
        <v>198.55505299999999</v>
      </c>
      <c r="C1019" s="4">
        <v>1</v>
      </c>
      <c r="D1019">
        <v>203.82361900000001</v>
      </c>
      <c r="E1019" s="3">
        <v>2</v>
      </c>
      <c r="P1019">
        <v>2</v>
      </c>
      <c r="Q1019" t="str">
        <f t="shared" si="16"/>
        <v>12</v>
      </c>
    </row>
    <row r="1020" spans="1:17" x14ac:dyDescent="0.25">
      <c r="A1020">
        <v>1019</v>
      </c>
      <c r="B1020">
        <v>198.565867</v>
      </c>
      <c r="C1020" s="4">
        <v>1</v>
      </c>
      <c r="D1020">
        <v>203.80561399999999</v>
      </c>
      <c r="E1020" s="3">
        <v>2</v>
      </c>
      <c r="P1020">
        <v>2</v>
      </c>
      <c r="Q1020" t="str">
        <f t="shared" si="16"/>
        <v>12</v>
      </c>
    </row>
    <row r="1021" spans="1:17" x14ac:dyDescent="0.25">
      <c r="A1021">
        <v>1020</v>
      </c>
      <c r="B1021">
        <v>198.585612</v>
      </c>
      <c r="C1021" s="4">
        <v>1</v>
      </c>
      <c r="D1021">
        <v>203.82199</v>
      </c>
      <c r="E1021" s="3">
        <v>2</v>
      </c>
      <c r="P1021">
        <v>2</v>
      </c>
      <c r="Q1021" t="str">
        <f t="shared" si="16"/>
        <v>12</v>
      </c>
    </row>
    <row r="1022" spans="1:17" x14ac:dyDescent="0.25">
      <c r="A1022">
        <v>1021</v>
      </c>
      <c r="B1022">
        <v>198.468368</v>
      </c>
      <c r="C1022" s="4">
        <v>1</v>
      </c>
      <c r="D1022">
        <v>203.809596</v>
      </c>
      <c r="E1022" s="3">
        <v>2</v>
      </c>
      <c r="P1022">
        <v>2</v>
      </c>
      <c r="Q1022" t="str">
        <f t="shared" si="16"/>
        <v>12</v>
      </c>
    </row>
    <row r="1023" spans="1:17" x14ac:dyDescent="0.25">
      <c r="A1023">
        <v>1022</v>
      </c>
      <c r="B1023">
        <v>198.488112</v>
      </c>
      <c r="C1023" s="4">
        <v>1</v>
      </c>
      <c r="D1023">
        <v>203.80000200000001</v>
      </c>
      <c r="E1023" s="3">
        <v>2</v>
      </c>
      <c r="P1023">
        <v>2</v>
      </c>
      <c r="Q1023" t="str">
        <f t="shared" si="16"/>
        <v>12</v>
      </c>
    </row>
    <row r="1024" spans="1:17" x14ac:dyDescent="0.25">
      <c r="A1024">
        <v>1023</v>
      </c>
      <c r="D1024">
        <v>203.810462</v>
      </c>
      <c r="E1024" s="3">
        <v>2</v>
      </c>
      <c r="P1024">
        <v>1</v>
      </c>
      <c r="Q1024" t="str">
        <f t="shared" si="16"/>
        <v>2</v>
      </c>
    </row>
    <row r="1025" spans="1:17" x14ac:dyDescent="0.25">
      <c r="A1025">
        <v>1024</v>
      </c>
      <c r="D1025">
        <v>203.827247</v>
      </c>
      <c r="E1025" s="3">
        <v>2</v>
      </c>
      <c r="P1025">
        <v>1</v>
      </c>
      <c r="Q1025" t="str">
        <f t="shared" si="16"/>
        <v>2</v>
      </c>
    </row>
    <row r="1026" spans="1:17" x14ac:dyDescent="0.25">
      <c r="A1026">
        <v>1025</v>
      </c>
      <c r="D1026">
        <v>203.82361900000001</v>
      </c>
      <c r="E1026" s="3">
        <v>2</v>
      </c>
      <c r="P1026">
        <v>1</v>
      </c>
      <c r="Q1026" t="str">
        <f t="shared" ref="Q1026:Q1089" si="17">CONCATENATE(C1026,E1026,G1026,I1026)</f>
        <v>2</v>
      </c>
    </row>
    <row r="1027" spans="1:17" x14ac:dyDescent="0.25">
      <c r="A1027">
        <v>1026</v>
      </c>
      <c r="D1027">
        <v>203.82361900000001</v>
      </c>
      <c r="E1027" s="3">
        <v>2</v>
      </c>
      <c r="F1027">
        <v>204.28949299999999</v>
      </c>
      <c r="G1027" s="2">
        <v>3</v>
      </c>
      <c r="H1027">
        <v>204.60856899999999</v>
      </c>
      <c r="I1027" s="5">
        <v>4</v>
      </c>
      <c r="P1027">
        <v>3</v>
      </c>
      <c r="Q1027" t="str">
        <f t="shared" si="17"/>
        <v>234</v>
      </c>
    </row>
    <row r="1028" spans="1:17" x14ac:dyDescent="0.25">
      <c r="A1028">
        <v>1027</v>
      </c>
      <c r="D1028">
        <v>203.82361900000001</v>
      </c>
      <c r="E1028" s="3">
        <v>2</v>
      </c>
      <c r="F1028">
        <v>204.28647899999999</v>
      </c>
      <c r="G1028" s="2">
        <v>3</v>
      </c>
      <c r="H1028">
        <v>204.598468</v>
      </c>
      <c r="I1028" s="5">
        <v>4</v>
      </c>
      <c r="P1028">
        <v>3</v>
      </c>
      <c r="Q1028" t="str">
        <f t="shared" si="17"/>
        <v>234</v>
      </c>
    </row>
    <row r="1029" spans="1:17" x14ac:dyDescent="0.25">
      <c r="A1029">
        <v>1028</v>
      </c>
      <c r="F1029">
        <v>204.26556299999999</v>
      </c>
      <c r="G1029" s="2">
        <v>3</v>
      </c>
      <c r="H1029">
        <v>204.598468</v>
      </c>
      <c r="I1029" s="5">
        <v>4</v>
      </c>
      <c r="P1029">
        <v>2</v>
      </c>
      <c r="Q1029" t="str">
        <f t="shared" si="17"/>
        <v>34</v>
      </c>
    </row>
    <row r="1030" spans="1:17" x14ac:dyDescent="0.25">
      <c r="A1030">
        <v>1029</v>
      </c>
      <c r="F1030">
        <v>204.31229299999998</v>
      </c>
      <c r="G1030" s="2">
        <v>3</v>
      </c>
      <c r="H1030">
        <v>204.598468</v>
      </c>
      <c r="I1030" s="5">
        <v>4</v>
      </c>
      <c r="P1030">
        <v>2</v>
      </c>
      <c r="Q1030" t="str">
        <f t="shared" si="17"/>
        <v>34</v>
      </c>
    </row>
    <row r="1031" spans="1:17" x14ac:dyDescent="0.25">
      <c r="A1031">
        <v>1030</v>
      </c>
      <c r="F1031">
        <v>204.31857199999999</v>
      </c>
      <c r="G1031" s="2">
        <v>3</v>
      </c>
      <c r="H1031">
        <v>204.598468</v>
      </c>
      <c r="I1031" s="5">
        <v>4</v>
      </c>
      <c r="P1031">
        <v>2</v>
      </c>
      <c r="Q1031" t="str">
        <f t="shared" si="17"/>
        <v>34</v>
      </c>
    </row>
    <row r="1032" spans="1:17" x14ac:dyDescent="0.25">
      <c r="A1032">
        <v>1031</v>
      </c>
      <c r="F1032">
        <v>204.308314</v>
      </c>
      <c r="G1032" s="2">
        <v>3</v>
      </c>
      <c r="H1032">
        <v>204.598468</v>
      </c>
      <c r="I1032" s="5">
        <v>4</v>
      </c>
      <c r="P1032">
        <v>2</v>
      </c>
      <c r="Q1032" t="str">
        <f t="shared" si="17"/>
        <v>34</v>
      </c>
    </row>
    <row r="1033" spans="1:17" x14ac:dyDescent="0.25">
      <c r="A1033">
        <v>1032</v>
      </c>
      <c r="F1033">
        <v>204.301276</v>
      </c>
      <c r="G1033" s="2">
        <v>3</v>
      </c>
      <c r="H1033">
        <v>204.598468</v>
      </c>
      <c r="I1033" s="5">
        <v>4</v>
      </c>
      <c r="P1033">
        <v>2</v>
      </c>
      <c r="Q1033" t="str">
        <f t="shared" si="17"/>
        <v>34</v>
      </c>
    </row>
    <row r="1034" spans="1:17" x14ac:dyDescent="0.25">
      <c r="A1034">
        <v>1033</v>
      </c>
      <c r="F1034">
        <v>204.28025700000001</v>
      </c>
      <c r="G1034" s="2">
        <v>3</v>
      </c>
      <c r="H1034">
        <v>204.598468</v>
      </c>
      <c r="I1034" s="5">
        <v>4</v>
      </c>
      <c r="P1034">
        <v>2</v>
      </c>
      <c r="Q1034" t="str">
        <f t="shared" si="17"/>
        <v>34</v>
      </c>
    </row>
    <row r="1035" spans="1:17" x14ac:dyDescent="0.25">
      <c r="A1035">
        <v>1034</v>
      </c>
      <c r="F1035">
        <v>204.30515599999998</v>
      </c>
      <c r="G1035" s="2">
        <v>3</v>
      </c>
      <c r="H1035">
        <v>204.598468</v>
      </c>
      <c r="I1035" s="5">
        <v>4</v>
      </c>
      <c r="P1035">
        <v>2</v>
      </c>
      <c r="Q1035" t="str">
        <f t="shared" si="17"/>
        <v>34</v>
      </c>
    </row>
    <row r="1036" spans="1:17" x14ac:dyDescent="0.25">
      <c r="A1036">
        <v>1035</v>
      </c>
      <c r="F1036">
        <v>204.347858</v>
      </c>
      <c r="G1036" s="2">
        <v>3</v>
      </c>
      <c r="H1036">
        <v>204.598468</v>
      </c>
      <c r="I1036" s="5">
        <v>4</v>
      </c>
      <c r="P1036">
        <v>2</v>
      </c>
      <c r="Q1036" t="str">
        <f t="shared" si="17"/>
        <v>34</v>
      </c>
    </row>
    <row r="1037" spans="1:17" x14ac:dyDescent="0.25">
      <c r="A1037">
        <v>1036</v>
      </c>
      <c r="F1037">
        <v>204.386683</v>
      </c>
      <c r="G1037" s="2">
        <v>3</v>
      </c>
      <c r="H1037">
        <v>204.598468</v>
      </c>
      <c r="I1037" s="5">
        <v>4</v>
      </c>
      <c r="P1037">
        <v>2</v>
      </c>
      <c r="Q1037" t="str">
        <f t="shared" si="17"/>
        <v>34</v>
      </c>
    </row>
    <row r="1038" spans="1:17" x14ac:dyDescent="0.25">
      <c r="A1038">
        <v>1037</v>
      </c>
      <c r="B1038">
        <v>219.44464500000001</v>
      </c>
      <c r="C1038" s="4">
        <v>1</v>
      </c>
      <c r="F1038">
        <v>204.28949299999999</v>
      </c>
      <c r="G1038" s="2">
        <v>3</v>
      </c>
      <c r="H1038">
        <v>204.598468</v>
      </c>
      <c r="I1038" s="5">
        <v>4</v>
      </c>
      <c r="P1038">
        <v>3</v>
      </c>
      <c r="Q1038" t="str">
        <f t="shared" si="17"/>
        <v>134</v>
      </c>
    </row>
    <row r="1039" spans="1:17" x14ac:dyDescent="0.25">
      <c r="A1039">
        <v>1038</v>
      </c>
      <c r="B1039">
        <v>219.48110800000001</v>
      </c>
      <c r="C1039" s="4">
        <v>1</v>
      </c>
      <c r="F1039">
        <v>204.28949299999999</v>
      </c>
      <c r="G1039" s="2">
        <v>3</v>
      </c>
      <c r="H1039">
        <v>204.598468</v>
      </c>
      <c r="I1039" s="5">
        <v>4</v>
      </c>
      <c r="P1039">
        <v>3</v>
      </c>
      <c r="Q1039" t="str">
        <f t="shared" si="17"/>
        <v>134</v>
      </c>
    </row>
    <row r="1040" spans="1:17" x14ac:dyDescent="0.25">
      <c r="A1040">
        <v>1039</v>
      </c>
      <c r="B1040">
        <v>219.46464399999999</v>
      </c>
      <c r="C1040" s="4">
        <v>1</v>
      </c>
      <c r="P1040">
        <v>1</v>
      </c>
      <c r="Q1040" t="str">
        <f t="shared" si="17"/>
        <v>1</v>
      </c>
    </row>
    <row r="1041" spans="1:17" x14ac:dyDescent="0.25">
      <c r="A1041">
        <v>1040</v>
      </c>
      <c r="B1041">
        <v>219.452878</v>
      </c>
      <c r="C1041" s="4">
        <v>1</v>
      </c>
      <c r="P1041">
        <v>1</v>
      </c>
      <c r="Q1041" t="str">
        <f t="shared" si="17"/>
        <v>1</v>
      </c>
    </row>
    <row r="1042" spans="1:17" x14ac:dyDescent="0.25">
      <c r="A1042">
        <v>1041</v>
      </c>
      <c r="B1042">
        <v>219.447574</v>
      </c>
      <c r="C1042" s="4">
        <v>1</v>
      </c>
      <c r="P1042">
        <v>1</v>
      </c>
      <c r="Q1042" t="str">
        <f t="shared" si="17"/>
        <v>1</v>
      </c>
    </row>
    <row r="1043" spans="1:17" x14ac:dyDescent="0.25">
      <c r="A1043">
        <v>1042</v>
      </c>
      <c r="B1043">
        <v>219.42055500000001</v>
      </c>
      <c r="C1043" s="4">
        <v>1</v>
      </c>
      <c r="P1043">
        <v>1</v>
      </c>
      <c r="Q1043" t="str">
        <f t="shared" si="17"/>
        <v>1</v>
      </c>
    </row>
    <row r="1044" spans="1:17" x14ac:dyDescent="0.25">
      <c r="A1044">
        <v>1043</v>
      </c>
      <c r="B1044">
        <v>219.43924200000001</v>
      </c>
      <c r="C1044" s="4">
        <v>1</v>
      </c>
      <c r="P1044">
        <v>1</v>
      </c>
      <c r="Q1044" t="str">
        <f t="shared" si="17"/>
        <v>1</v>
      </c>
    </row>
    <row r="1045" spans="1:17" x14ac:dyDescent="0.25">
      <c r="A1045">
        <v>1044</v>
      </c>
      <c r="B1045">
        <v>219.44201899999999</v>
      </c>
      <c r="C1045" s="4">
        <v>1</v>
      </c>
      <c r="P1045">
        <v>1</v>
      </c>
      <c r="Q1045" t="str">
        <f t="shared" si="17"/>
        <v>1</v>
      </c>
    </row>
    <row r="1046" spans="1:17" x14ac:dyDescent="0.25">
      <c r="A1046">
        <v>1045</v>
      </c>
      <c r="B1046">
        <v>219.49206699999999</v>
      </c>
      <c r="C1046" s="4">
        <v>1</v>
      </c>
      <c r="D1046">
        <v>224.613876</v>
      </c>
      <c r="E1046" s="3">
        <v>2</v>
      </c>
      <c r="P1046">
        <v>2</v>
      </c>
      <c r="Q1046" t="str">
        <f t="shared" si="17"/>
        <v>12</v>
      </c>
    </row>
    <row r="1047" spans="1:17" x14ac:dyDescent="0.25">
      <c r="A1047">
        <v>1046</v>
      </c>
      <c r="B1047">
        <v>219.49070399999999</v>
      </c>
      <c r="C1047" s="4">
        <v>1</v>
      </c>
      <c r="D1047">
        <v>224.62145100000001</v>
      </c>
      <c r="E1047" s="3">
        <v>2</v>
      </c>
      <c r="P1047">
        <v>2</v>
      </c>
      <c r="Q1047" t="str">
        <f t="shared" si="17"/>
        <v>12</v>
      </c>
    </row>
    <row r="1048" spans="1:17" x14ac:dyDescent="0.25">
      <c r="A1048">
        <v>1047</v>
      </c>
      <c r="B1048">
        <v>219.41086000000001</v>
      </c>
      <c r="C1048" s="4">
        <v>1</v>
      </c>
      <c r="D1048">
        <v>224.62589600000001</v>
      </c>
      <c r="E1048" s="3">
        <v>2</v>
      </c>
      <c r="P1048">
        <v>2</v>
      </c>
      <c r="Q1048" t="str">
        <f t="shared" si="17"/>
        <v>12</v>
      </c>
    </row>
    <row r="1049" spans="1:17" x14ac:dyDescent="0.25">
      <c r="A1049">
        <v>1048</v>
      </c>
      <c r="D1049">
        <v>224.655945</v>
      </c>
      <c r="E1049" s="3">
        <v>2</v>
      </c>
      <c r="P1049">
        <v>1</v>
      </c>
      <c r="Q1049" t="str">
        <f t="shared" si="17"/>
        <v>2</v>
      </c>
    </row>
    <row r="1050" spans="1:17" x14ac:dyDescent="0.25">
      <c r="A1050">
        <v>1049</v>
      </c>
      <c r="D1050">
        <v>224.613776</v>
      </c>
      <c r="E1050" s="3">
        <v>2</v>
      </c>
      <c r="P1050">
        <v>1</v>
      </c>
      <c r="Q1050" t="str">
        <f t="shared" si="17"/>
        <v>2</v>
      </c>
    </row>
    <row r="1051" spans="1:17" x14ac:dyDescent="0.25">
      <c r="A1051">
        <v>1050</v>
      </c>
      <c r="D1051">
        <v>224.569838</v>
      </c>
      <c r="E1051" s="3">
        <v>2</v>
      </c>
      <c r="P1051">
        <v>1</v>
      </c>
      <c r="Q1051" t="str">
        <f t="shared" si="17"/>
        <v>2</v>
      </c>
    </row>
    <row r="1052" spans="1:17" x14ac:dyDescent="0.25">
      <c r="A1052">
        <v>1051</v>
      </c>
      <c r="D1052">
        <v>224.54175900000001</v>
      </c>
      <c r="E1052" s="3">
        <v>2</v>
      </c>
      <c r="F1052">
        <v>223.51504399999999</v>
      </c>
      <c r="G1052" s="2">
        <v>3</v>
      </c>
      <c r="P1052">
        <v>2</v>
      </c>
      <c r="Q1052" t="str">
        <f t="shared" si="17"/>
        <v>23</v>
      </c>
    </row>
    <row r="1053" spans="1:17" x14ac:dyDescent="0.25">
      <c r="A1053">
        <v>1052</v>
      </c>
      <c r="D1053">
        <v>224.613876</v>
      </c>
      <c r="E1053" s="3">
        <v>2</v>
      </c>
      <c r="F1053">
        <v>223.51166000000001</v>
      </c>
      <c r="G1053" s="2">
        <v>3</v>
      </c>
      <c r="P1053">
        <v>2</v>
      </c>
      <c r="Q1053" t="str">
        <f t="shared" si="17"/>
        <v>23</v>
      </c>
    </row>
    <row r="1054" spans="1:17" x14ac:dyDescent="0.25">
      <c r="A1054">
        <v>1053</v>
      </c>
      <c r="D1054">
        <v>224.613876</v>
      </c>
      <c r="E1054" s="3">
        <v>2</v>
      </c>
      <c r="F1054">
        <v>223.50156000000001</v>
      </c>
      <c r="G1054" s="2">
        <v>3</v>
      </c>
      <c r="H1054">
        <v>225.37080700000001</v>
      </c>
      <c r="I1054" s="5">
        <v>4</v>
      </c>
      <c r="P1054">
        <v>3</v>
      </c>
      <c r="Q1054" t="str">
        <f t="shared" si="17"/>
        <v>234</v>
      </c>
    </row>
    <row r="1055" spans="1:17" x14ac:dyDescent="0.25">
      <c r="A1055">
        <v>1054</v>
      </c>
      <c r="F1055">
        <v>223.510649</v>
      </c>
      <c r="G1055" s="2">
        <v>3</v>
      </c>
      <c r="H1055">
        <v>225.37080700000001</v>
      </c>
      <c r="I1055" s="5">
        <v>4</v>
      </c>
      <c r="P1055">
        <v>2</v>
      </c>
      <c r="Q1055" t="str">
        <f t="shared" si="17"/>
        <v>34</v>
      </c>
    </row>
    <row r="1056" spans="1:17" x14ac:dyDescent="0.25">
      <c r="A1056">
        <v>1055</v>
      </c>
      <c r="F1056">
        <v>223.51484199999999</v>
      </c>
      <c r="G1056" s="2">
        <v>3</v>
      </c>
      <c r="H1056">
        <v>225.37080700000001</v>
      </c>
      <c r="I1056" s="5">
        <v>4</v>
      </c>
      <c r="P1056">
        <v>2</v>
      </c>
      <c r="Q1056" t="str">
        <f t="shared" si="17"/>
        <v>34</v>
      </c>
    </row>
    <row r="1057" spans="1:17" x14ac:dyDescent="0.25">
      <c r="A1057">
        <v>1056</v>
      </c>
      <c r="F1057">
        <v>223.51484199999999</v>
      </c>
      <c r="G1057" s="2">
        <v>3</v>
      </c>
      <c r="H1057">
        <v>225.37080700000001</v>
      </c>
      <c r="I1057" s="5">
        <v>4</v>
      </c>
      <c r="P1057">
        <v>2</v>
      </c>
      <c r="Q1057" t="str">
        <f t="shared" si="17"/>
        <v>34</v>
      </c>
    </row>
    <row r="1058" spans="1:17" x14ac:dyDescent="0.25">
      <c r="A1058">
        <v>1057</v>
      </c>
      <c r="F1058">
        <v>223.50969000000001</v>
      </c>
      <c r="G1058" s="2">
        <v>3</v>
      </c>
      <c r="H1058">
        <v>225.37080700000001</v>
      </c>
      <c r="I1058" s="5">
        <v>4</v>
      </c>
      <c r="P1058">
        <v>2</v>
      </c>
      <c r="Q1058" t="str">
        <f t="shared" si="17"/>
        <v>34</v>
      </c>
    </row>
    <row r="1059" spans="1:17" x14ac:dyDescent="0.25">
      <c r="A1059">
        <v>1058</v>
      </c>
      <c r="F1059">
        <v>223.470449</v>
      </c>
      <c r="G1059" s="2">
        <v>3</v>
      </c>
      <c r="H1059">
        <v>225.37080700000001</v>
      </c>
      <c r="I1059" s="5">
        <v>4</v>
      </c>
      <c r="P1059">
        <v>2</v>
      </c>
      <c r="Q1059" t="str">
        <f t="shared" si="17"/>
        <v>34</v>
      </c>
    </row>
    <row r="1060" spans="1:17" x14ac:dyDescent="0.25">
      <c r="A1060">
        <v>1059</v>
      </c>
      <c r="F1060">
        <v>223.461815</v>
      </c>
      <c r="G1060" s="2">
        <v>3</v>
      </c>
      <c r="H1060">
        <v>225.37080700000001</v>
      </c>
      <c r="I1060" s="5">
        <v>4</v>
      </c>
      <c r="P1060">
        <v>2</v>
      </c>
      <c r="Q1060" t="str">
        <f t="shared" si="17"/>
        <v>34</v>
      </c>
    </row>
    <row r="1061" spans="1:17" x14ac:dyDescent="0.25">
      <c r="A1061">
        <v>1060</v>
      </c>
      <c r="F1061">
        <v>223.48792399999999</v>
      </c>
      <c r="G1061" s="2">
        <v>3</v>
      </c>
      <c r="H1061">
        <v>225.37080700000001</v>
      </c>
      <c r="I1061" s="5">
        <v>4</v>
      </c>
      <c r="P1061">
        <v>2</v>
      </c>
      <c r="Q1061" t="str">
        <f t="shared" si="17"/>
        <v>34</v>
      </c>
    </row>
    <row r="1062" spans="1:17" x14ac:dyDescent="0.25">
      <c r="A1062">
        <v>1061</v>
      </c>
      <c r="B1062">
        <v>239.48736099999999</v>
      </c>
      <c r="C1062" s="4">
        <v>1</v>
      </c>
      <c r="F1062">
        <v>223.47787299999999</v>
      </c>
      <c r="G1062" s="2">
        <v>3</v>
      </c>
      <c r="H1062">
        <v>225.37080700000001</v>
      </c>
      <c r="I1062" s="5">
        <v>4</v>
      </c>
      <c r="P1062">
        <v>3</v>
      </c>
      <c r="Q1062" t="str">
        <f t="shared" si="17"/>
        <v>134</v>
      </c>
    </row>
    <row r="1063" spans="1:17" x14ac:dyDescent="0.25">
      <c r="A1063">
        <v>1062</v>
      </c>
      <c r="B1063">
        <v>239.47347099999999</v>
      </c>
      <c r="C1063" s="4">
        <v>1</v>
      </c>
      <c r="F1063">
        <v>223.51504399999999</v>
      </c>
      <c r="G1063" s="2">
        <v>3</v>
      </c>
      <c r="H1063">
        <v>225.37080700000001</v>
      </c>
      <c r="I1063" s="5">
        <v>4</v>
      </c>
      <c r="P1063">
        <v>3</v>
      </c>
      <c r="Q1063" t="str">
        <f t="shared" si="17"/>
        <v>134</v>
      </c>
    </row>
    <row r="1064" spans="1:17" x14ac:dyDescent="0.25">
      <c r="A1064">
        <v>1063</v>
      </c>
      <c r="B1064">
        <v>239.50412599999999</v>
      </c>
      <c r="C1064" s="4">
        <v>1</v>
      </c>
      <c r="H1064">
        <v>225.37080700000001</v>
      </c>
      <c r="I1064" s="5">
        <v>4</v>
      </c>
      <c r="P1064">
        <v>2</v>
      </c>
      <c r="Q1064" t="str">
        <f t="shared" si="17"/>
        <v>14</v>
      </c>
    </row>
    <row r="1065" spans="1:17" x14ac:dyDescent="0.25">
      <c r="A1065">
        <v>1064</v>
      </c>
      <c r="B1065">
        <v>239.4915</v>
      </c>
      <c r="C1065" s="4">
        <v>1</v>
      </c>
      <c r="H1065">
        <v>225.37080700000001</v>
      </c>
      <c r="I1065" s="5">
        <v>4</v>
      </c>
      <c r="P1065">
        <v>2</v>
      </c>
      <c r="Q1065" t="str">
        <f t="shared" si="17"/>
        <v>14</v>
      </c>
    </row>
    <row r="1066" spans="1:17" x14ac:dyDescent="0.25">
      <c r="A1066">
        <v>1065</v>
      </c>
      <c r="B1066">
        <v>239.46175399999998</v>
      </c>
      <c r="C1066" s="4">
        <v>1</v>
      </c>
      <c r="H1066">
        <v>225.37080700000001</v>
      </c>
      <c r="I1066" s="5">
        <v>4</v>
      </c>
      <c r="P1066">
        <v>2</v>
      </c>
      <c r="Q1066" t="str">
        <f t="shared" si="17"/>
        <v>14</v>
      </c>
    </row>
    <row r="1067" spans="1:17" x14ac:dyDescent="0.25">
      <c r="A1067">
        <v>1066</v>
      </c>
      <c r="B1067">
        <v>239.451502</v>
      </c>
      <c r="C1067" s="4">
        <v>1</v>
      </c>
      <c r="P1067">
        <v>1</v>
      </c>
      <c r="Q1067" t="str">
        <f t="shared" si="17"/>
        <v>1</v>
      </c>
    </row>
    <row r="1068" spans="1:17" x14ac:dyDescent="0.25">
      <c r="A1068">
        <v>1067</v>
      </c>
      <c r="B1068">
        <v>239.49291500000001</v>
      </c>
      <c r="C1068" s="4">
        <v>1</v>
      </c>
      <c r="P1068">
        <v>1</v>
      </c>
      <c r="Q1068" t="str">
        <f t="shared" si="17"/>
        <v>1</v>
      </c>
    </row>
    <row r="1069" spans="1:17" x14ac:dyDescent="0.25">
      <c r="A1069">
        <v>1068</v>
      </c>
      <c r="B1069">
        <v>239.50725800000001</v>
      </c>
      <c r="C1069" s="4">
        <v>1</v>
      </c>
      <c r="D1069">
        <v>245.200907</v>
      </c>
      <c r="E1069" s="3">
        <v>2</v>
      </c>
      <c r="P1069">
        <v>2</v>
      </c>
      <c r="Q1069" t="str">
        <f t="shared" si="17"/>
        <v>12</v>
      </c>
    </row>
    <row r="1070" spans="1:17" x14ac:dyDescent="0.25">
      <c r="A1070">
        <v>1069</v>
      </c>
      <c r="B1070">
        <v>239.50402500000001</v>
      </c>
      <c r="C1070" s="4">
        <v>1</v>
      </c>
      <c r="D1070">
        <v>245.19721899999999</v>
      </c>
      <c r="E1070" s="3">
        <v>2</v>
      </c>
      <c r="P1070">
        <v>2</v>
      </c>
      <c r="Q1070" t="str">
        <f t="shared" si="17"/>
        <v>12</v>
      </c>
    </row>
    <row r="1071" spans="1:17" x14ac:dyDescent="0.25">
      <c r="A1071">
        <v>1070</v>
      </c>
      <c r="B1071">
        <v>239.490994</v>
      </c>
      <c r="C1071" s="4">
        <v>1</v>
      </c>
      <c r="D1071">
        <v>245.178382</v>
      </c>
      <c r="E1071" s="3">
        <v>2</v>
      </c>
      <c r="P1071">
        <v>2</v>
      </c>
      <c r="Q1071" t="str">
        <f t="shared" si="17"/>
        <v>12</v>
      </c>
    </row>
    <row r="1072" spans="1:17" x14ac:dyDescent="0.25">
      <c r="A1072">
        <v>1071</v>
      </c>
      <c r="B1072">
        <v>239.48736099999999</v>
      </c>
      <c r="C1072" s="4">
        <v>1</v>
      </c>
      <c r="D1072">
        <v>245.182017</v>
      </c>
      <c r="E1072" s="3">
        <v>2</v>
      </c>
      <c r="P1072">
        <v>2</v>
      </c>
      <c r="Q1072" t="str">
        <f t="shared" si="17"/>
        <v>12</v>
      </c>
    </row>
    <row r="1073" spans="1:17" x14ac:dyDescent="0.25">
      <c r="A1073">
        <v>1072</v>
      </c>
      <c r="B1073">
        <v>239.48736099999999</v>
      </c>
      <c r="C1073" s="4">
        <v>1</v>
      </c>
      <c r="D1073">
        <v>245.16156599999999</v>
      </c>
      <c r="E1073" s="3">
        <v>2</v>
      </c>
      <c r="P1073">
        <v>2</v>
      </c>
      <c r="Q1073" t="str">
        <f t="shared" si="17"/>
        <v>12</v>
      </c>
    </row>
    <row r="1074" spans="1:17" x14ac:dyDescent="0.25">
      <c r="A1074">
        <v>1073</v>
      </c>
      <c r="D1074">
        <v>245.20323099999999</v>
      </c>
      <c r="E1074" s="3">
        <v>2</v>
      </c>
      <c r="P1074">
        <v>1</v>
      </c>
      <c r="Q1074" t="str">
        <f t="shared" si="17"/>
        <v>2</v>
      </c>
    </row>
    <row r="1075" spans="1:17" x14ac:dyDescent="0.25">
      <c r="A1075">
        <v>1074</v>
      </c>
      <c r="D1075">
        <v>245.21272500000001</v>
      </c>
      <c r="E1075" s="3">
        <v>2</v>
      </c>
      <c r="P1075">
        <v>1</v>
      </c>
      <c r="Q1075" t="str">
        <f t="shared" si="17"/>
        <v>2</v>
      </c>
    </row>
    <row r="1076" spans="1:17" x14ac:dyDescent="0.25">
      <c r="A1076">
        <v>1075</v>
      </c>
      <c r="D1076">
        <v>245.10480000000001</v>
      </c>
      <c r="E1076" s="3">
        <v>2</v>
      </c>
      <c r="P1076">
        <v>1</v>
      </c>
      <c r="Q1076" t="str">
        <f t="shared" si="17"/>
        <v>2</v>
      </c>
    </row>
    <row r="1077" spans="1:17" x14ac:dyDescent="0.25">
      <c r="A1077">
        <v>1076</v>
      </c>
      <c r="D1077">
        <v>245.09050999999999</v>
      </c>
      <c r="E1077" s="3">
        <v>2</v>
      </c>
      <c r="F1077">
        <v>242.96915300000001</v>
      </c>
      <c r="G1077" s="2">
        <v>3</v>
      </c>
      <c r="P1077">
        <v>2</v>
      </c>
      <c r="Q1077" t="str">
        <f t="shared" si="17"/>
        <v>23</v>
      </c>
    </row>
    <row r="1078" spans="1:17" x14ac:dyDescent="0.25">
      <c r="A1078">
        <v>1077</v>
      </c>
      <c r="D1078">
        <v>245.14934400000001</v>
      </c>
      <c r="E1078" s="3">
        <v>2</v>
      </c>
      <c r="F1078">
        <v>242.991625</v>
      </c>
      <c r="G1078" s="2">
        <v>3</v>
      </c>
      <c r="P1078">
        <v>2</v>
      </c>
      <c r="Q1078" t="str">
        <f t="shared" si="17"/>
        <v>23</v>
      </c>
    </row>
    <row r="1079" spans="1:17" x14ac:dyDescent="0.25">
      <c r="A1079">
        <v>1078</v>
      </c>
      <c r="D1079">
        <v>245.25847899999999</v>
      </c>
      <c r="E1079" s="3">
        <v>2</v>
      </c>
      <c r="F1079">
        <v>243.02414999999999</v>
      </c>
      <c r="G1079" s="2">
        <v>3</v>
      </c>
      <c r="P1079">
        <v>2</v>
      </c>
      <c r="Q1079" t="str">
        <f t="shared" si="17"/>
        <v>23</v>
      </c>
    </row>
    <row r="1080" spans="1:17" x14ac:dyDescent="0.25">
      <c r="A1080">
        <v>1079</v>
      </c>
      <c r="D1080">
        <v>245.200907</v>
      </c>
      <c r="E1080" s="3">
        <v>2</v>
      </c>
      <c r="F1080">
        <v>243.06237999999999</v>
      </c>
      <c r="G1080" s="2">
        <v>3</v>
      </c>
      <c r="H1080">
        <v>245.26459</v>
      </c>
      <c r="I1080" s="5">
        <v>4</v>
      </c>
      <c r="P1080">
        <v>3</v>
      </c>
      <c r="Q1080" t="str">
        <f t="shared" si="17"/>
        <v>234</v>
      </c>
    </row>
    <row r="1081" spans="1:17" x14ac:dyDescent="0.25">
      <c r="A1081">
        <v>1080</v>
      </c>
      <c r="F1081">
        <v>243.09894399999999</v>
      </c>
      <c r="G1081" s="2">
        <v>3</v>
      </c>
      <c r="H1081">
        <v>245.29449</v>
      </c>
      <c r="I1081" s="5">
        <v>4</v>
      </c>
      <c r="P1081">
        <v>2</v>
      </c>
      <c r="Q1081" t="str">
        <f t="shared" si="17"/>
        <v>34</v>
      </c>
    </row>
    <row r="1082" spans="1:17" x14ac:dyDescent="0.25">
      <c r="A1082">
        <v>1081</v>
      </c>
      <c r="F1082">
        <v>243.04086599999999</v>
      </c>
      <c r="G1082" s="2">
        <v>3</v>
      </c>
      <c r="H1082">
        <v>245.27019799999999</v>
      </c>
      <c r="I1082" s="5">
        <v>4</v>
      </c>
      <c r="P1082">
        <v>2</v>
      </c>
      <c r="Q1082" t="str">
        <f t="shared" si="17"/>
        <v>34</v>
      </c>
    </row>
    <row r="1083" spans="1:17" x14ac:dyDescent="0.25">
      <c r="A1083">
        <v>1082</v>
      </c>
      <c r="F1083">
        <v>243.068389</v>
      </c>
      <c r="G1083" s="2">
        <v>3</v>
      </c>
      <c r="H1083">
        <v>245.307818</v>
      </c>
      <c r="I1083" s="5">
        <v>4</v>
      </c>
      <c r="P1083">
        <v>2</v>
      </c>
      <c r="Q1083" t="str">
        <f t="shared" si="17"/>
        <v>34</v>
      </c>
    </row>
    <row r="1084" spans="1:17" x14ac:dyDescent="0.25">
      <c r="A1084">
        <v>1083</v>
      </c>
      <c r="F1084">
        <v>243.04081600000001</v>
      </c>
      <c r="G1084" s="2">
        <v>3</v>
      </c>
      <c r="H1084">
        <v>245.274134</v>
      </c>
      <c r="I1084" s="5">
        <v>4</v>
      </c>
      <c r="P1084">
        <v>2</v>
      </c>
      <c r="Q1084" t="str">
        <f t="shared" si="17"/>
        <v>34</v>
      </c>
    </row>
    <row r="1085" spans="1:17" x14ac:dyDescent="0.25">
      <c r="A1085">
        <v>1084</v>
      </c>
      <c r="F1085">
        <v>243.056016</v>
      </c>
      <c r="G1085" s="2">
        <v>3</v>
      </c>
      <c r="H1085">
        <v>245.26943800000001</v>
      </c>
      <c r="I1085" s="5">
        <v>4</v>
      </c>
      <c r="P1085">
        <v>2</v>
      </c>
      <c r="Q1085" t="str">
        <f t="shared" si="17"/>
        <v>34</v>
      </c>
    </row>
    <row r="1086" spans="1:17" x14ac:dyDescent="0.25">
      <c r="A1086">
        <v>1085</v>
      </c>
      <c r="B1086">
        <v>258.99676799999997</v>
      </c>
      <c r="C1086" s="4">
        <v>1</v>
      </c>
      <c r="F1086">
        <v>243.097275</v>
      </c>
      <c r="G1086" s="2">
        <v>3</v>
      </c>
      <c r="H1086">
        <v>245.28716499999999</v>
      </c>
      <c r="I1086" s="5">
        <v>4</v>
      </c>
      <c r="P1086">
        <v>3</v>
      </c>
      <c r="Q1086" t="str">
        <f t="shared" si="17"/>
        <v>134</v>
      </c>
    </row>
    <row r="1087" spans="1:17" x14ac:dyDescent="0.25">
      <c r="A1087">
        <v>1086</v>
      </c>
      <c r="B1087">
        <v>259.06009899999998</v>
      </c>
      <c r="C1087" s="4">
        <v>1</v>
      </c>
      <c r="F1087">
        <v>243.11409399999999</v>
      </c>
      <c r="G1087" s="2">
        <v>3</v>
      </c>
      <c r="H1087">
        <v>245.27979199999999</v>
      </c>
      <c r="I1087" s="5">
        <v>4</v>
      </c>
      <c r="P1087">
        <v>3</v>
      </c>
      <c r="Q1087" t="str">
        <f t="shared" si="17"/>
        <v>134</v>
      </c>
    </row>
    <row r="1088" spans="1:17" x14ac:dyDescent="0.25">
      <c r="A1088">
        <v>1087</v>
      </c>
      <c r="B1088">
        <v>259.02913899999999</v>
      </c>
      <c r="C1088" s="4">
        <v>1</v>
      </c>
      <c r="F1088">
        <v>243.101012</v>
      </c>
      <c r="G1088" s="2">
        <v>3</v>
      </c>
      <c r="H1088">
        <v>245.27968899999999</v>
      </c>
      <c r="I1088" s="5">
        <v>4</v>
      </c>
      <c r="P1088">
        <v>3</v>
      </c>
      <c r="Q1088" t="str">
        <f t="shared" si="17"/>
        <v>134</v>
      </c>
    </row>
    <row r="1089" spans="1:17" x14ac:dyDescent="0.25">
      <c r="A1089">
        <v>1088</v>
      </c>
      <c r="B1089">
        <v>259.04388699999998</v>
      </c>
      <c r="C1089" s="4">
        <v>1</v>
      </c>
      <c r="F1089">
        <v>242.96915300000001</v>
      </c>
      <c r="G1089" s="2">
        <v>3</v>
      </c>
      <c r="H1089">
        <v>245.278479</v>
      </c>
      <c r="I1089" s="5">
        <v>4</v>
      </c>
      <c r="P1089">
        <v>3</v>
      </c>
      <c r="Q1089" t="str">
        <f t="shared" si="17"/>
        <v>134</v>
      </c>
    </row>
    <row r="1090" spans="1:17" x14ac:dyDescent="0.25">
      <c r="A1090">
        <v>1089</v>
      </c>
      <c r="B1090">
        <v>259.01353699999999</v>
      </c>
      <c r="C1090" s="4">
        <v>1</v>
      </c>
      <c r="H1090">
        <v>245.30176</v>
      </c>
      <c r="I1090" s="5">
        <v>4</v>
      </c>
      <c r="P1090">
        <v>2</v>
      </c>
      <c r="Q1090" t="str">
        <f t="shared" ref="Q1090:Q1153" si="18">CONCATENATE(C1090,E1090,G1090,I1090)</f>
        <v>14</v>
      </c>
    </row>
    <row r="1091" spans="1:17" x14ac:dyDescent="0.25">
      <c r="A1091">
        <v>1090</v>
      </c>
      <c r="B1091">
        <v>259.05701699999997</v>
      </c>
      <c r="C1091" s="4">
        <v>1</v>
      </c>
      <c r="H1091">
        <v>245.268225</v>
      </c>
      <c r="I1091" s="5">
        <v>4</v>
      </c>
      <c r="P1091">
        <v>2</v>
      </c>
      <c r="Q1091" t="str">
        <f t="shared" si="18"/>
        <v>14</v>
      </c>
    </row>
    <row r="1092" spans="1:17" x14ac:dyDescent="0.25">
      <c r="A1092">
        <v>1091</v>
      </c>
      <c r="B1092">
        <v>259.02383700000001</v>
      </c>
      <c r="C1092" s="4">
        <v>1</v>
      </c>
      <c r="H1092">
        <v>245.29039599999999</v>
      </c>
      <c r="I1092" s="5">
        <v>4</v>
      </c>
      <c r="P1092">
        <v>2</v>
      </c>
      <c r="Q1092" t="str">
        <f t="shared" si="18"/>
        <v>14</v>
      </c>
    </row>
    <row r="1093" spans="1:17" x14ac:dyDescent="0.25">
      <c r="A1093">
        <v>1092</v>
      </c>
      <c r="B1093">
        <v>259.02671700000002</v>
      </c>
      <c r="C1093" s="4">
        <v>1</v>
      </c>
      <c r="H1093">
        <v>245.31226599999999</v>
      </c>
      <c r="I1093" s="5">
        <v>4</v>
      </c>
      <c r="P1093">
        <v>2</v>
      </c>
      <c r="Q1093" t="str">
        <f t="shared" si="18"/>
        <v>14</v>
      </c>
    </row>
    <row r="1094" spans="1:17" x14ac:dyDescent="0.25">
      <c r="A1094">
        <v>1093</v>
      </c>
      <c r="B1094">
        <v>259.03303</v>
      </c>
      <c r="C1094" s="4">
        <v>1</v>
      </c>
      <c r="H1094">
        <v>245.44362100000001</v>
      </c>
      <c r="I1094" s="5">
        <v>4</v>
      </c>
      <c r="P1094">
        <v>2</v>
      </c>
      <c r="Q1094" t="str">
        <f t="shared" si="18"/>
        <v>14</v>
      </c>
    </row>
    <row r="1095" spans="1:17" x14ac:dyDescent="0.25">
      <c r="A1095">
        <v>1094</v>
      </c>
      <c r="B1095">
        <v>259.04413899999997</v>
      </c>
      <c r="C1095" s="4">
        <v>1</v>
      </c>
      <c r="H1095">
        <v>245.26459</v>
      </c>
      <c r="I1095" s="5">
        <v>4</v>
      </c>
      <c r="P1095">
        <v>2</v>
      </c>
      <c r="Q1095" t="str">
        <f t="shared" si="18"/>
        <v>14</v>
      </c>
    </row>
    <row r="1096" spans="1:17" x14ac:dyDescent="0.25">
      <c r="A1096">
        <v>1095</v>
      </c>
      <c r="B1096">
        <v>259.04994499999998</v>
      </c>
      <c r="C1096" s="4">
        <v>1</v>
      </c>
      <c r="P1096">
        <v>1</v>
      </c>
      <c r="Q1096" t="str">
        <f t="shared" si="18"/>
        <v>1</v>
      </c>
    </row>
    <row r="1097" spans="1:17" x14ac:dyDescent="0.25">
      <c r="A1097">
        <v>1096</v>
      </c>
      <c r="B1097">
        <v>259.02206699999999</v>
      </c>
      <c r="C1097" s="4">
        <v>1</v>
      </c>
      <c r="D1097">
        <v>265.53214100000002</v>
      </c>
      <c r="E1097" s="3">
        <v>2</v>
      </c>
      <c r="P1097">
        <v>2</v>
      </c>
      <c r="Q1097" t="str">
        <f t="shared" si="18"/>
        <v>12</v>
      </c>
    </row>
    <row r="1098" spans="1:17" x14ac:dyDescent="0.25">
      <c r="A1098">
        <v>1097</v>
      </c>
      <c r="B1098">
        <v>259.04787699999997</v>
      </c>
      <c r="C1098" s="4">
        <v>1</v>
      </c>
      <c r="D1098">
        <v>265.53214100000002</v>
      </c>
      <c r="E1098" s="3">
        <v>2</v>
      </c>
      <c r="P1098">
        <v>2</v>
      </c>
      <c r="Q1098" t="str">
        <f t="shared" si="18"/>
        <v>12</v>
      </c>
    </row>
    <row r="1099" spans="1:17" x14ac:dyDescent="0.25">
      <c r="A1099">
        <v>1098</v>
      </c>
      <c r="B1099">
        <v>259.10064999999997</v>
      </c>
      <c r="C1099" s="4">
        <v>1</v>
      </c>
      <c r="D1099">
        <v>265.53214100000002</v>
      </c>
      <c r="E1099" s="3">
        <v>2</v>
      </c>
      <c r="P1099">
        <v>2</v>
      </c>
      <c r="Q1099" t="str">
        <f t="shared" si="18"/>
        <v>12</v>
      </c>
    </row>
    <row r="1100" spans="1:17" x14ac:dyDescent="0.25">
      <c r="A1100">
        <v>1099</v>
      </c>
      <c r="B1100">
        <v>259.086005</v>
      </c>
      <c r="C1100" s="4">
        <v>1</v>
      </c>
      <c r="D1100">
        <v>265.53214100000002</v>
      </c>
      <c r="E1100" s="3">
        <v>2</v>
      </c>
      <c r="P1100">
        <v>2</v>
      </c>
      <c r="Q1100" t="str">
        <f t="shared" si="18"/>
        <v>12</v>
      </c>
    </row>
    <row r="1101" spans="1:17" x14ac:dyDescent="0.25">
      <c r="A1101">
        <v>1100</v>
      </c>
      <c r="B1101">
        <v>258.99676799999997</v>
      </c>
      <c r="C1101" s="4">
        <v>1</v>
      </c>
      <c r="D1101">
        <v>265.53214100000002</v>
      </c>
      <c r="E1101" s="3">
        <v>2</v>
      </c>
      <c r="P1101">
        <v>2</v>
      </c>
      <c r="Q1101" t="str">
        <f t="shared" si="18"/>
        <v>12</v>
      </c>
    </row>
    <row r="1102" spans="1:17" x14ac:dyDescent="0.25">
      <c r="A1102">
        <v>1101</v>
      </c>
      <c r="D1102">
        <v>265.53214100000002</v>
      </c>
      <c r="E1102" s="3">
        <v>2</v>
      </c>
      <c r="P1102">
        <v>1</v>
      </c>
      <c r="Q1102" t="str">
        <f t="shared" si="18"/>
        <v>2</v>
      </c>
    </row>
    <row r="1103" spans="1:17" x14ac:dyDescent="0.25">
      <c r="A1103">
        <v>1102</v>
      </c>
      <c r="D1103">
        <v>265.53214100000002</v>
      </c>
      <c r="E1103" s="3">
        <v>2</v>
      </c>
      <c r="P1103">
        <v>1</v>
      </c>
      <c r="Q1103" t="str">
        <f t="shared" si="18"/>
        <v>2</v>
      </c>
    </row>
    <row r="1104" spans="1:17" x14ac:dyDescent="0.25">
      <c r="A1104">
        <v>1103</v>
      </c>
      <c r="D1104">
        <v>265.53214100000002</v>
      </c>
      <c r="E1104" s="3">
        <v>2</v>
      </c>
      <c r="F1104">
        <v>261.45497399999999</v>
      </c>
      <c r="G1104" s="2">
        <v>3</v>
      </c>
      <c r="P1104">
        <v>2</v>
      </c>
      <c r="Q1104" t="str">
        <f t="shared" si="18"/>
        <v>23</v>
      </c>
    </row>
    <row r="1105" spans="1:17" x14ac:dyDescent="0.25">
      <c r="A1105">
        <v>1104</v>
      </c>
      <c r="D1105">
        <v>265.53214100000002</v>
      </c>
      <c r="E1105" s="3">
        <v>2</v>
      </c>
      <c r="F1105">
        <v>261.44719600000002</v>
      </c>
      <c r="G1105" s="2">
        <v>3</v>
      </c>
      <c r="P1105">
        <v>2</v>
      </c>
      <c r="Q1105" t="str">
        <f t="shared" si="18"/>
        <v>23</v>
      </c>
    </row>
    <row r="1106" spans="1:17" x14ac:dyDescent="0.25">
      <c r="A1106">
        <v>1105</v>
      </c>
      <c r="D1106">
        <v>265.53214100000002</v>
      </c>
      <c r="E1106" s="3">
        <v>2</v>
      </c>
      <c r="F1106">
        <v>261.47340600000001</v>
      </c>
      <c r="G1106" s="2">
        <v>3</v>
      </c>
      <c r="P1106">
        <v>2</v>
      </c>
      <c r="Q1106" t="str">
        <f t="shared" si="18"/>
        <v>23</v>
      </c>
    </row>
    <row r="1107" spans="1:17" x14ac:dyDescent="0.25">
      <c r="A1107">
        <v>1106</v>
      </c>
      <c r="D1107">
        <v>265.53214100000002</v>
      </c>
      <c r="E1107" s="3">
        <v>2</v>
      </c>
      <c r="F1107">
        <v>261.48936700000002</v>
      </c>
      <c r="G1107" s="2">
        <v>3</v>
      </c>
      <c r="P1107">
        <v>2</v>
      </c>
      <c r="Q1107" t="str">
        <f t="shared" si="18"/>
        <v>23</v>
      </c>
    </row>
    <row r="1108" spans="1:17" x14ac:dyDescent="0.25">
      <c r="A1108">
        <v>1107</v>
      </c>
      <c r="D1108">
        <v>265.53214100000002</v>
      </c>
      <c r="E1108" s="3">
        <v>2</v>
      </c>
      <c r="F1108">
        <v>261.54148700000002</v>
      </c>
      <c r="G1108" s="2">
        <v>3</v>
      </c>
      <c r="P1108">
        <v>2</v>
      </c>
      <c r="Q1108" t="str">
        <f t="shared" si="18"/>
        <v>23</v>
      </c>
    </row>
    <row r="1109" spans="1:17" x14ac:dyDescent="0.25">
      <c r="A1109">
        <v>1108</v>
      </c>
      <c r="D1109">
        <v>265.53214100000002</v>
      </c>
      <c r="E1109" s="3">
        <v>2</v>
      </c>
      <c r="F1109">
        <v>261.554869</v>
      </c>
      <c r="G1109" s="2">
        <v>3</v>
      </c>
      <c r="P1109">
        <v>2</v>
      </c>
      <c r="Q1109" t="str">
        <f t="shared" si="18"/>
        <v>23</v>
      </c>
    </row>
    <row r="1110" spans="1:17" x14ac:dyDescent="0.25">
      <c r="A1110">
        <v>1109</v>
      </c>
      <c r="D1110">
        <v>265.53214100000002</v>
      </c>
      <c r="E1110" s="3">
        <v>2</v>
      </c>
      <c r="F1110">
        <v>261.534918</v>
      </c>
      <c r="G1110" s="2">
        <v>3</v>
      </c>
      <c r="P1110">
        <v>2</v>
      </c>
      <c r="Q1110" t="str">
        <f t="shared" si="18"/>
        <v>23</v>
      </c>
    </row>
    <row r="1111" spans="1:17" x14ac:dyDescent="0.25">
      <c r="A1111">
        <v>1110</v>
      </c>
      <c r="D1111">
        <v>265.53214100000002</v>
      </c>
      <c r="E1111" s="3">
        <v>2</v>
      </c>
      <c r="F1111">
        <v>261.55355700000001</v>
      </c>
      <c r="G1111" s="2">
        <v>3</v>
      </c>
      <c r="H1111">
        <v>264.81677500000001</v>
      </c>
      <c r="I1111" s="5">
        <v>4</v>
      </c>
      <c r="P1111">
        <v>3</v>
      </c>
      <c r="Q1111" t="str">
        <f t="shared" si="18"/>
        <v>234</v>
      </c>
    </row>
    <row r="1112" spans="1:17" x14ac:dyDescent="0.25">
      <c r="A1112">
        <v>1111</v>
      </c>
      <c r="D1112">
        <v>265.53214100000002</v>
      </c>
      <c r="E1112" s="3">
        <v>2</v>
      </c>
      <c r="F1112">
        <v>261.56673699999999</v>
      </c>
      <c r="G1112" s="2">
        <v>3</v>
      </c>
      <c r="H1112">
        <v>264.81677500000001</v>
      </c>
      <c r="I1112" s="5">
        <v>4</v>
      </c>
      <c r="P1112">
        <v>3</v>
      </c>
      <c r="Q1112" t="str">
        <f t="shared" si="18"/>
        <v>234</v>
      </c>
    </row>
    <row r="1113" spans="1:17" x14ac:dyDescent="0.25">
      <c r="A1113">
        <v>1112</v>
      </c>
      <c r="B1113">
        <v>273.41698700000001</v>
      </c>
      <c r="C1113" s="4">
        <v>1</v>
      </c>
      <c r="F1113">
        <v>261.55168800000001</v>
      </c>
      <c r="G1113" s="2">
        <v>3</v>
      </c>
      <c r="H1113">
        <v>264.81677500000001</v>
      </c>
      <c r="I1113" s="5">
        <v>4</v>
      </c>
      <c r="P1113">
        <v>3</v>
      </c>
      <c r="Q1113" t="str">
        <f t="shared" si="18"/>
        <v>134</v>
      </c>
    </row>
    <row r="1114" spans="1:17" x14ac:dyDescent="0.25">
      <c r="A1114">
        <v>1113</v>
      </c>
      <c r="B1114">
        <v>273.41698700000001</v>
      </c>
      <c r="C1114" s="4">
        <v>1</v>
      </c>
      <c r="F1114">
        <v>261.45497399999999</v>
      </c>
      <c r="G1114" s="2">
        <v>3</v>
      </c>
      <c r="H1114">
        <v>264.81677500000001</v>
      </c>
      <c r="I1114" s="5">
        <v>4</v>
      </c>
      <c r="J1114">
        <v>236.075411</v>
      </c>
      <c r="K1114" t="s">
        <v>22</v>
      </c>
      <c r="Q1114" t="str">
        <f t="shared" si="18"/>
        <v>134</v>
      </c>
    </row>
    <row r="1115" spans="1:17" x14ac:dyDescent="0.25">
      <c r="A1115">
        <v>1114</v>
      </c>
      <c r="Q1115" t="str">
        <f t="shared" si="18"/>
        <v/>
      </c>
    </row>
    <row r="1116" spans="1:17" x14ac:dyDescent="0.25">
      <c r="A1116">
        <v>1115</v>
      </c>
      <c r="J1116">
        <v>39.429958000000006</v>
      </c>
      <c r="K1116" t="s">
        <v>22</v>
      </c>
      <c r="Q1116" t="str">
        <f t="shared" si="18"/>
        <v/>
      </c>
    </row>
    <row r="1117" spans="1:17" x14ac:dyDescent="0.25">
      <c r="A1117">
        <v>1116</v>
      </c>
      <c r="F1117">
        <v>76.048817000000014</v>
      </c>
      <c r="G1117" s="2">
        <v>3</v>
      </c>
      <c r="P1117">
        <v>1</v>
      </c>
      <c r="Q1117" t="str">
        <f t="shared" si="18"/>
        <v>3</v>
      </c>
    </row>
    <row r="1118" spans="1:17" x14ac:dyDescent="0.25">
      <c r="A1118">
        <v>1117</v>
      </c>
      <c r="F1118">
        <v>76.052168000000009</v>
      </c>
      <c r="G1118" s="2">
        <v>3</v>
      </c>
      <c r="P1118">
        <v>1</v>
      </c>
      <c r="Q1118" t="str">
        <f t="shared" si="18"/>
        <v>3</v>
      </c>
    </row>
    <row r="1119" spans="1:17" x14ac:dyDescent="0.25">
      <c r="A1119">
        <v>1118</v>
      </c>
      <c r="D1119">
        <v>84.540531000000001</v>
      </c>
      <c r="E1119" s="3">
        <v>2</v>
      </c>
      <c r="F1119">
        <v>76.022169000000005</v>
      </c>
      <c r="G1119" s="2">
        <v>3</v>
      </c>
      <c r="P1119">
        <v>2</v>
      </c>
      <c r="Q1119" t="str">
        <f t="shared" si="18"/>
        <v>23</v>
      </c>
    </row>
    <row r="1120" spans="1:17" x14ac:dyDescent="0.25">
      <c r="A1120">
        <v>1119</v>
      </c>
      <c r="D1120">
        <v>84.569911000000005</v>
      </c>
      <c r="E1120" s="3">
        <v>2</v>
      </c>
      <c r="F1120">
        <v>76.025674000000009</v>
      </c>
      <c r="G1120" s="2">
        <v>3</v>
      </c>
      <c r="P1120">
        <v>2</v>
      </c>
      <c r="Q1120" t="str">
        <f t="shared" si="18"/>
        <v>23</v>
      </c>
    </row>
    <row r="1121" spans="1:17" x14ac:dyDescent="0.25">
      <c r="A1121">
        <v>1120</v>
      </c>
      <c r="D1121">
        <v>84.479761000000011</v>
      </c>
      <c r="E1121" s="3">
        <v>2</v>
      </c>
      <c r="F1121">
        <v>76.044590000000014</v>
      </c>
      <c r="G1121" s="2">
        <v>3</v>
      </c>
      <c r="P1121">
        <v>2</v>
      </c>
      <c r="Q1121" t="str">
        <f t="shared" si="18"/>
        <v>23</v>
      </c>
    </row>
    <row r="1122" spans="1:17" x14ac:dyDescent="0.25">
      <c r="A1122">
        <v>1121</v>
      </c>
      <c r="D1122">
        <v>84.512079</v>
      </c>
      <c r="E1122" s="3">
        <v>2</v>
      </c>
      <c r="F1122">
        <v>76.068610000000007</v>
      </c>
      <c r="G1122" s="2">
        <v>3</v>
      </c>
      <c r="P1122">
        <v>2</v>
      </c>
      <c r="Q1122" t="str">
        <f t="shared" si="18"/>
        <v>23</v>
      </c>
    </row>
    <row r="1123" spans="1:17" x14ac:dyDescent="0.25">
      <c r="A1123">
        <v>1122</v>
      </c>
      <c r="D1123">
        <v>84.518779000000009</v>
      </c>
      <c r="E1123" s="3">
        <v>2</v>
      </c>
      <c r="F1123">
        <v>76.070826000000011</v>
      </c>
      <c r="G1123" s="2">
        <v>3</v>
      </c>
      <c r="P1123">
        <v>2</v>
      </c>
      <c r="Q1123" t="str">
        <f t="shared" si="18"/>
        <v>23</v>
      </c>
    </row>
    <row r="1124" spans="1:17" x14ac:dyDescent="0.25">
      <c r="A1124">
        <v>1123</v>
      </c>
      <c r="D1124">
        <v>84.537696000000011</v>
      </c>
      <c r="E1124" s="3">
        <v>2</v>
      </c>
      <c r="F1124">
        <v>76.026860000000013</v>
      </c>
      <c r="G1124" s="2">
        <v>3</v>
      </c>
      <c r="P1124">
        <v>2</v>
      </c>
      <c r="Q1124" t="str">
        <f t="shared" si="18"/>
        <v>23</v>
      </c>
    </row>
    <row r="1125" spans="1:17" x14ac:dyDescent="0.25">
      <c r="A1125">
        <v>1124</v>
      </c>
      <c r="D1125">
        <v>84.51640900000001</v>
      </c>
      <c r="E1125" s="3">
        <v>2</v>
      </c>
      <c r="F1125">
        <v>76.021448000000007</v>
      </c>
      <c r="G1125" s="2">
        <v>3</v>
      </c>
      <c r="P1125">
        <v>2</v>
      </c>
      <c r="Q1125" t="str">
        <f t="shared" si="18"/>
        <v>23</v>
      </c>
    </row>
    <row r="1126" spans="1:17" x14ac:dyDescent="0.25">
      <c r="A1126">
        <v>1125</v>
      </c>
      <c r="D1126">
        <v>84.53017100000001</v>
      </c>
      <c r="E1126" s="3">
        <v>2</v>
      </c>
      <c r="F1126">
        <v>75.995211000000012</v>
      </c>
      <c r="G1126" s="2">
        <v>3</v>
      </c>
      <c r="P1126">
        <v>2</v>
      </c>
      <c r="Q1126" t="str">
        <f t="shared" si="18"/>
        <v>23</v>
      </c>
    </row>
    <row r="1127" spans="1:17" x14ac:dyDescent="0.25">
      <c r="A1127">
        <v>1126</v>
      </c>
      <c r="D1127">
        <v>84.533882000000006</v>
      </c>
      <c r="E1127" s="3">
        <v>2</v>
      </c>
      <c r="F1127">
        <v>75.982944000000003</v>
      </c>
      <c r="G1127" s="2">
        <v>3</v>
      </c>
      <c r="P1127">
        <v>2</v>
      </c>
      <c r="Q1127" t="str">
        <f t="shared" si="18"/>
        <v>23</v>
      </c>
    </row>
    <row r="1128" spans="1:17" x14ac:dyDescent="0.25">
      <c r="A1128">
        <v>1127</v>
      </c>
      <c r="D1128">
        <v>84.539759000000004</v>
      </c>
      <c r="E1128" s="3">
        <v>2</v>
      </c>
      <c r="F1128">
        <v>75.98732600000001</v>
      </c>
      <c r="G1128" s="2">
        <v>3</v>
      </c>
      <c r="P1128">
        <v>2</v>
      </c>
      <c r="Q1128" t="str">
        <f t="shared" si="18"/>
        <v>23</v>
      </c>
    </row>
    <row r="1129" spans="1:17" x14ac:dyDescent="0.25">
      <c r="A1129">
        <v>1128</v>
      </c>
      <c r="D1129">
        <v>84.553521000000003</v>
      </c>
      <c r="E1129" s="3">
        <v>2</v>
      </c>
      <c r="F1129">
        <v>75.977532000000011</v>
      </c>
      <c r="G1129" s="2">
        <v>3</v>
      </c>
      <c r="P1129">
        <v>2</v>
      </c>
      <c r="Q1129" t="str">
        <f t="shared" si="18"/>
        <v>23</v>
      </c>
    </row>
    <row r="1130" spans="1:17" x14ac:dyDescent="0.25">
      <c r="A1130">
        <v>1129</v>
      </c>
      <c r="D1130">
        <v>84.533316000000013</v>
      </c>
      <c r="E1130" s="3">
        <v>2</v>
      </c>
      <c r="F1130">
        <v>76.048817000000014</v>
      </c>
      <c r="G1130" s="2">
        <v>3</v>
      </c>
      <c r="P1130">
        <v>2</v>
      </c>
      <c r="Q1130" t="str">
        <f t="shared" si="18"/>
        <v>23</v>
      </c>
    </row>
    <row r="1131" spans="1:17" x14ac:dyDescent="0.25">
      <c r="A1131">
        <v>1130</v>
      </c>
      <c r="D1131">
        <v>84.494915000000006</v>
      </c>
      <c r="E1131" s="3">
        <v>2</v>
      </c>
      <c r="P1131">
        <v>1</v>
      </c>
      <c r="Q1131" t="str">
        <f t="shared" si="18"/>
        <v>2</v>
      </c>
    </row>
    <row r="1132" spans="1:17" x14ac:dyDescent="0.25">
      <c r="A1132">
        <v>1131</v>
      </c>
      <c r="D1132">
        <v>84.540531000000001</v>
      </c>
      <c r="E1132" s="3">
        <v>2</v>
      </c>
      <c r="P1132">
        <v>1</v>
      </c>
      <c r="Q1132" t="str">
        <f t="shared" si="18"/>
        <v>2</v>
      </c>
    </row>
    <row r="1133" spans="1:17" x14ac:dyDescent="0.25">
      <c r="A1133">
        <v>1132</v>
      </c>
      <c r="D1133">
        <v>84.540531000000001</v>
      </c>
      <c r="E1133" s="3">
        <v>2</v>
      </c>
      <c r="P1133">
        <v>1</v>
      </c>
      <c r="Q1133" t="str">
        <f t="shared" si="18"/>
        <v>2</v>
      </c>
    </row>
    <row r="1134" spans="1:17" x14ac:dyDescent="0.25">
      <c r="A1134">
        <v>1133</v>
      </c>
      <c r="B1134">
        <v>93.177084000000008</v>
      </c>
      <c r="C1134" s="4">
        <v>1</v>
      </c>
      <c r="P1134">
        <v>1</v>
      </c>
      <c r="Q1134" t="str">
        <f t="shared" si="18"/>
        <v>1</v>
      </c>
    </row>
    <row r="1135" spans="1:17" x14ac:dyDescent="0.25">
      <c r="A1135">
        <v>1134</v>
      </c>
      <c r="B1135">
        <v>93.13842600000001</v>
      </c>
      <c r="C1135" s="4">
        <v>1</v>
      </c>
      <c r="P1135">
        <v>1</v>
      </c>
      <c r="Q1135" t="str">
        <f t="shared" si="18"/>
        <v>1</v>
      </c>
    </row>
    <row r="1136" spans="1:17" x14ac:dyDescent="0.25">
      <c r="A1136">
        <v>1135</v>
      </c>
      <c r="B1136">
        <v>93.142599000000004</v>
      </c>
      <c r="C1136" s="4">
        <v>1</v>
      </c>
      <c r="H1136">
        <v>84.595013000000009</v>
      </c>
      <c r="I1136" s="5">
        <v>4</v>
      </c>
      <c r="P1136">
        <v>2</v>
      </c>
      <c r="Q1136" t="str">
        <f t="shared" si="18"/>
        <v>14</v>
      </c>
    </row>
    <row r="1137" spans="1:17" x14ac:dyDescent="0.25">
      <c r="A1137">
        <v>1136</v>
      </c>
      <c r="B1137">
        <v>93.152911000000003</v>
      </c>
      <c r="C1137" s="4">
        <v>1</v>
      </c>
      <c r="H1137">
        <v>84.595013000000009</v>
      </c>
      <c r="I1137" s="5">
        <v>4</v>
      </c>
      <c r="P1137">
        <v>2</v>
      </c>
      <c r="Q1137" t="str">
        <f t="shared" si="18"/>
        <v>14</v>
      </c>
    </row>
    <row r="1138" spans="1:17" x14ac:dyDescent="0.25">
      <c r="A1138">
        <v>1137</v>
      </c>
      <c r="B1138">
        <v>93.124716000000006</v>
      </c>
      <c r="C1138" s="4">
        <v>1</v>
      </c>
      <c r="H1138">
        <v>84.639289000000005</v>
      </c>
      <c r="I1138" s="5">
        <v>4</v>
      </c>
      <c r="P1138">
        <v>2</v>
      </c>
      <c r="Q1138" t="str">
        <f t="shared" si="18"/>
        <v>14</v>
      </c>
    </row>
    <row r="1139" spans="1:17" x14ac:dyDescent="0.25">
      <c r="A1139">
        <v>1138</v>
      </c>
      <c r="B1139">
        <v>93.111262000000011</v>
      </c>
      <c r="C1139" s="4">
        <v>1</v>
      </c>
      <c r="H1139">
        <v>84.595117000000002</v>
      </c>
      <c r="I1139" s="5">
        <v>4</v>
      </c>
      <c r="P1139">
        <v>2</v>
      </c>
      <c r="Q1139" t="str">
        <f t="shared" si="18"/>
        <v>14</v>
      </c>
    </row>
    <row r="1140" spans="1:17" x14ac:dyDescent="0.25">
      <c r="A1140">
        <v>1139</v>
      </c>
      <c r="B1140">
        <v>93.098015000000004</v>
      </c>
      <c r="C1140" s="4">
        <v>1</v>
      </c>
      <c r="H1140">
        <v>84.597487000000001</v>
      </c>
      <c r="I1140" s="5">
        <v>4</v>
      </c>
      <c r="P1140">
        <v>2</v>
      </c>
      <c r="Q1140" t="str">
        <f t="shared" si="18"/>
        <v>14</v>
      </c>
    </row>
    <row r="1141" spans="1:17" x14ac:dyDescent="0.25">
      <c r="A1141">
        <v>1140</v>
      </c>
      <c r="B1141">
        <v>93.104973000000001</v>
      </c>
      <c r="C1141" s="4">
        <v>1</v>
      </c>
      <c r="H1141">
        <v>84.598157000000015</v>
      </c>
      <c r="I1141" s="5">
        <v>4</v>
      </c>
      <c r="P1141">
        <v>2</v>
      </c>
      <c r="Q1141" t="str">
        <f t="shared" si="18"/>
        <v>14</v>
      </c>
    </row>
    <row r="1142" spans="1:17" x14ac:dyDescent="0.25">
      <c r="A1142">
        <v>1141</v>
      </c>
      <c r="B1142">
        <v>93.100076999999999</v>
      </c>
      <c r="C1142" s="4">
        <v>1</v>
      </c>
      <c r="H1142">
        <v>84.583571000000006</v>
      </c>
      <c r="I1142" s="5">
        <v>4</v>
      </c>
      <c r="P1142">
        <v>2</v>
      </c>
      <c r="Q1142" t="str">
        <f t="shared" si="18"/>
        <v>14</v>
      </c>
    </row>
    <row r="1143" spans="1:17" x14ac:dyDescent="0.25">
      <c r="A1143">
        <v>1142</v>
      </c>
      <c r="B1143">
        <v>93.142496000000008</v>
      </c>
      <c r="C1143" s="4">
        <v>1</v>
      </c>
      <c r="H1143">
        <v>84.572385000000011</v>
      </c>
      <c r="I1143" s="5">
        <v>4</v>
      </c>
      <c r="P1143">
        <v>2</v>
      </c>
      <c r="Q1143" t="str">
        <f t="shared" si="18"/>
        <v>14</v>
      </c>
    </row>
    <row r="1144" spans="1:17" x14ac:dyDescent="0.25">
      <c r="A1144">
        <v>1143</v>
      </c>
      <c r="B1144">
        <v>93.192444000000009</v>
      </c>
      <c r="C1144" s="4">
        <v>1</v>
      </c>
      <c r="H1144">
        <v>84.586148000000009</v>
      </c>
      <c r="I1144" s="5">
        <v>4</v>
      </c>
      <c r="P1144">
        <v>2</v>
      </c>
      <c r="Q1144" t="str">
        <f t="shared" si="18"/>
        <v>14</v>
      </c>
    </row>
    <row r="1145" spans="1:17" x14ac:dyDescent="0.25">
      <c r="A1145">
        <v>1144</v>
      </c>
      <c r="B1145">
        <v>93.177084000000008</v>
      </c>
      <c r="C1145" s="4">
        <v>1</v>
      </c>
      <c r="H1145">
        <v>84.579344000000006</v>
      </c>
      <c r="I1145" s="5">
        <v>4</v>
      </c>
      <c r="P1145">
        <v>2</v>
      </c>
      <c r="Q1145" t="str">
        <f t="shared" si="18"/>
        <v>14</v>
      </c>
    </row>
    <row r="1146" spans="1:17" x14ac:dyDescent="0.25">
      <c r="A1146">
        <v>1145</v>
      </c>
      <c r="H1146">
        <v>84.595013000000009</v>
      </c>
      <c r="I1146" s="5">
        <v>4</v>
      </c>
      <c r="P1146">
        <v>1</v>
      </c>
      <c r="Q1146" t="str">
        <f t="shared" si="18"/>
        <v>4</v>
      </c>
    </row>
    <row r="1147" spans="1:17" x14ac:dyDescent="0.25">
      <c r="A1147">
        <v>1146</v>
      </c>
      <c r="F1147">
        <v>92.884419000000008</v>
      </c>
      <c r="G1147" s="2">
        <v>3</v>
      </c>
      <c r="H1147">
        <v>84.595013000000009</v>
      </c>
      <c r="I1147" s="5">
        <v>4</v>
      </c>
      <c r="P1147">
        <v>2</v>
      </c>
      <c r="Q1147" t="str">
        <f t="shared" si="18"/>
        <v>34</v>
      </c>
    </row>
    <row r="1148" spans="1:17" x14ac:dyDescent="0.25">
      <c r="A1148">
        <v>1147</v>
      </c>
      <c r="F1148">
        <v>92.910654000000008</v>
      </c>
      <c r="G1148" s="2">
        <v>3</v>
      </c>
      <c r="H1148">
        <v>84.595013000000009</v>
      </c>
      <c r="I1148" s="5">
        <v>4</v>
      </c>
      <c r="P1148">
        <v>2</v>
      </c>
      <c r="Q1148" t="str">
        <f t="shared" si="18"/>
        <v>34</v>
      </c>
    </row>
    <row r="1149" spans="1:17" x14ac:dyDescent="0.25">
      <c r="A1149">
        <v>1148</v>
      </c>
      <c r="F1149">
        <v>92.881790000000009</v>
      </c>
      <c r="G1149" s="2">
        <v>3</v>
      </c>
      <c r="P1149">
        <v>1</v>
      </c>
      <c r="Q1149" t="str">
        <f t="shared" si="18"/>
        <v>3</v>
      </c>
    </row>
    <row r="1150" spans="1:17" x14ac:dyDescent="0.25">
      <c r="A1150">
        <v>1149</v>
      </c>
      <c r="D1150">
        <v>104.188507</v>
      </c>
      <c r="E1150" s="3">
        <v>2</v>
      </c>
      <c r="F1150">
        <v>92.886996000000011</v>
      </c>
      <c r="G1150" s="2">
        <v>3</v>
      </c>
      <c r="P1150">
        <v>2</v>
      </c>
      <c r="Q1150" t="str">
        <f t="shared" si="18"/>
        <v>23</v>
      </c>
    </row>
    <row r="1151" spans="1:17" x14ac:dyDescent="0.25">
      <c r="A1151">
        <v>1150</v>
      </c>
      <c r="D1151">
        <v>104.14892200000001</v>
      </c>
      <c r="E1151" s="3">
        <v>2</v>
      </c>
      <c r="F1151">
        <v>92.885140000000007</v>
      </c>
      <c r="G1151" s="2">
        <v>3</v>
      </c>
      <c r="P1151">
        <v>2</v>
      </c>
      <c r="Q1151" t="str">
        <f t="shared" si="18"/>
        <v>23</v>
      </c>
    </row>
    <row r="1152" spans="1:17" x14ac:dyDescent="0.25">
      <c r="A1152">
        <v>1151</v>
      </c>
      <c r="D1152">
        <v>104.13145100000001</v>
      </c>
      <c r="E1152" s="3">
        <v>2</v>
      </c>
      <c r="F1152">
        <v>92.912459000000013</v>
      </c>
      <c r="G1152" s="2">
        <v>3</v>
      </c>
      <c r="P1152">
        <v>2</v>
      </c>
      <c r="Q1152" t="str">
        <f t="shared" si="18"/>
        <v>23</v>
      </c>
    </row>
    <row r="1153" spans="1:17" x14ac:dyDescent="0.25">
      <c r="A1153">
        <v>1152</v>
      </c>
      <c r="D1153">
        <v>104.14165500000001</v>
      </c>
      <c r="E1153" s="3">
        <v>2</v>
      </c>
      <c r="F1153">
        <v>92.919726000000011</v>
      </c>
      <c r="G1153" s="2">
        <v>3</v>
      </c>
      <c r="P1153">
        <v>2</v>
      </c>
      <c r="Q1153" t="str">
        <f t="shared" si="18"/>
        <v>23</v>
      </c>
    </row>
    <row r="1154" spans="1:17" x14ac:dyDescent="0.25">
      <c r="A1154">
        <v>1153</v>
      </c>
      <c r="D1154">
        <v>104.159233</v>
      </c>
      <c r="E1154" s="3">
        <v>2</v>
      </c>
      <c r="F1154">
        <v>92.950240000000008</v>
      </c>
      <c r="G1154" s="2">
        <v>3</v>
      </c>
      <c r="P1154">
        <v>2</v>
      </c>
      <c r="Q1154" t="str">
        <f t="shared" ref="Q1154:Q1217" si="19">CONCATENATE(C1154,E1154,G1154,I1154)</f>
        <v>23</v>
      </c>
    </row>
    <row r="1155" spans="1:17" x14ac:dyDescent="0.25">
      <c r="A1155">
        <v>1154</v>
      </c>
      <c r="D1155">
        <v>104.16351</v>
      </c>
      <c r="E1155" s="3">
        <v>2</v>
      </c>
      <c r="F1155">
        <v>92.936785000000015</v>
      </c>
      <c r="G1155" s="2">
        <v>3</v>
      </c>
      <c r="P1155">
        <v>2</v>
      </c>
      <c r="Q1155" t="str">
        <f t="shared" si="19"/>
        <v>23</v>
      </c>
    </row>
    <row r="1156" spans="1:17" x14ac:dyDescent="0.25">
      <c r="A1156">
        <v>1155</v>
      </c>
      <c r="D1156">
        <v>104.21144500000001</v>
      </c>
      <c r="E1156" s="3">
        <v>2</v>
      </c>
      <c r="F1156">
        <v>92.884419000000008</v>
      </c>
      <c r="G1156" s="2">
        <v>3</v>
      </c>
      <c r="P1156">
        <v>2</v>
      </c>
      <c r="Q1156" t="str">
        <f t="shared" si="19"/>
        <v>23</v>
      </c>
    </row>
    <row r="1157" spans="1:17" x14ac:dyDescent="0.25">
      <c r="A1157">
        <v>1156</v>
      </c>
      <c r="D1157">
        <v>104.19557200000001</v>
      </c>
      <c r="E1157" s="3">
        <v>2</v>
      </c>
      <c r="P1157">
        <v>1</v>
      </c>
      <c r="Q1157" t="str">
        <f t="shared" si="19"/>
        <v>2</v>
      </c>
    </row>
    <row r="1158" spans="1:17" x14ac:dyDescent="0.25">
      <c r="A1158">
        <v>1157</v>
      </c>
      <c r="D1158">
        <v>104.23495100000001</v>
      </c>
      <c r="E1158" s="3">
        <v>2</v>
      </c>
      <c r="P1158">
        <v>1</v>
      </c>
      <c r="Q1158" t="str">
        <f t="shared" si="19"/>
        <v>2</v>
      </c>
    </row>
    <row r="1159" spans="1:17" x14ac:dyDescent="0.25">
      <c r="A1159">
        <v>1158</v>
      </c>
      <c r="D1159">
        <v>104.188507</v>
      </c>
      <c r="E1159" s="3">
        <v>2</v>
      </c>
      <c r="P1159">
        <v>1</v>
      </c>
      <c r="Q1159" t="str">
        <f t="shared" si="19"/>
        <v>2</v>
      </c>
    </row>
    <row r="1160" spans="1:17" x14ac:dyDescent="0.25">
      <c r="A1160">
        <v>1159</v>
      </c>
      <c r="B1160">
        <v>113.869438</v>
      </c>
      <c r="C1160" s="4">
        <v>1</v>
      </c>
      <c r="P1160">
        <v>1</v>
      </c>
      <c r="Q1160" t="str">
        <f t="shared" si="19"/>
        <v>1</v>
      </c>
    </row>
    <row r="1161" spans="1:17" x14ac:dyDescent="0.25">
      <c r="A1161">
        <v>1160</v>
      </c>
      <c r="B1161">
        <v>113.931702</v>
      </c>
      <c r="C1161" s="4">
        <v>1</v>
      </c>
      <c r="P1161">
        <v>1</v>
      </c>
      <c r="Q1161" t="str">
        <f t="shared" si="19"/>
        <v>1</v>
      </c>
    </row>
    <row r="1162" spans="1:17" x14ac:dyDescent="0.25">
      <c r="A1162">
        <v>1161</v>
      </c>
      <c r="B1162">
        <v>113.911393</v>
      </c>
      <c r="C1162" s="4">
        <v>1</v>
      </c>
      <c r="H1162">
        <v>105.634568</v>
      </c>
      <c r="I1162" s="5">
        <v>4</v>
      </c>
      <c r="P1162">
        <v>2</v>
      </c>
      <c r="Q1162" t="str">
        <f t="shared" si="19"/>
        <v>14</v>
      </c>
    </row>
    <row r="1163" spans="1:17" x14ac:dyDescent="0.25">
      <c r="A1163">
        <v>1162</v>
      </c>
      <c r="B1163">
        <v>113.875004</v>
      </c>
      <c r="C1163" s="4">
        <v>1</v>
      </c>
      <c r="H1163">
        <v>105.663639</v>
      </c>
      <c r="I1163" s="5">
        <v>4</v>
      </c>
      <c r="P1163">
        <v>2</v>
      </c>
      <c r="Q1163" t="str">
        <f t="shared" si="19"/>
        <v>14</v>
      </c>
    </row>
    <row r="1164" spans="1:17" x14ac:dyDescent="0.25">
      <c r="A1164">
        <v>1163</v>
      </c>
      <c r="B1164">
        <v>113.87866600000001</v>
      </c>
      <c r="C1164" s="4">
        <v>1</v>
      </c>
      <c r="H1164">
        <v>105.650341</v>
      </c>
      <c r="I1164" s="5">
        <v>4</v>
      </c>
      <c r="P1164">
        <v>2</v>
      </c>
      <c r="Q1164" t="str">
        <f t="shared" si="19"/>
        <v>14</v>
      </c>
    </row>
    <row r="1165" spans="1:17" x14ac:dyDescent="0.25">
      <c r="A1165">
        <v>1164</v>
      </c>
      <c r="B1165">
        <v>113.94891800000001</v>
      </c>
      <c r="C1165" s="4">
        <v>1</v>
      </c>
      <c r="H1165">
        <v>105.643174</v>
      </c>
      <c r="I1165" s="5">
        <v>4</v>
      </c>
      <c r="P1165">
        <v>2</v>
      </c>
      <c r="Q1165" t="str">
        <f t="shared" si="19"/>
        <v>14</v>
      </c>
    </row>
    <row r="1166" spans="1:17" x14ac:dyDescent="0.25">
      <c r="A1166">
        <v>1165</v>
      </c>
      <c r="B1166">
        <v>113.916138</v>
      </c>
      <c r="C1166" s="4">
        <v>1</v>
      </c>
      <c r="H1166">
        <v>105.68255300000001</v>
      </c>
      <c r="I1166" s="5">
        <v>4</v>
      </c>
      <c r="P1166">
        <v>2</v>
      </c>
      <c r="Q1166" t="str">
        <f t="shared" si="19"/>
        <v>14</v>
      </c>
    </row>
    <row r="1167" spans="1:17" x14ac:dyDescent="0.25">
      <c r="A1167">
        <v>1166</v>
      </c>
      <c r="B1167">
        <v>113.962784</v>
      </c>
      <c r="C1167" s="4">
        <v>1</v>
      </c>
      <c r="H1167">
        <v>105.66399800000001</v>
      </c>
      <c r="I1167" s="5">
        <v>4</v>
      </c>
      <c r="P1167">
        <v>2</v>
      </c>
      <c r="Q1167" t="str">
        <f t="shared" si="19"/>
        <v>14</v>
      </c>
    </row>
    <row r="1168" spans="1:17" x14ac:dyDescent="0.25">
      <c r="A1168">
        <v>1167</v>
      </c>
      <c r="B1168">
        <v>113.869438</v>
      </c>
      <c r="C1168" s="4">
        <v>1</v>
      </c>
      <c r="F1168">
        <v>112.273854</v>
      </c>
      <c r="G1168" s="2">
        <v>3</v>
      </c>
      <c r="H1168">
        <v>105.63699</v>
      </c>
      <c r="I1168" s="5">
        <v>4</v>
      </c>
      <c r="P1168">
        <v>3</v>
      </c>
      <c r="Q1168" t="str">
        <f t="shared" si="19"/>
        <v>134</v>
      </c>
    </row>
    <row r="1169" spans="1:17" x14ac:dyDescent="0.25">
      <c r="A1169">
        <v>1168</v>
      </c>
      <c r="F1169">
        <v>112.30302500000001</v>
      </c>
      <c r="G1169" s="2">
        <v>3</v>
      </c>
      <c r="H1169">
        <v>105.60776200000001</v>
      </c>
      <c r="I1169" s="5">
        <v>4</v>
      </c>
      <c r="P1169">
        <v>2</v>
      </c>
      <c r="Q1169" t="str">
        <f t="shared" si="19"/>
        <v>34</v>
      </c>
    </row>
    <row r="1170" spans="1:17" x14ac:dyDescent="0.25">
      <c r="A1170">
        <v>1169</v>
      </c>
      <c r="F1170">
        <v>112.293442</v>
      </c>
      <c r="G1170" s="2">
        <v>3</v>
      </c>
      <c r="H1170">
        <v>105.58101300000001</v>
      </c>
      <c r="I1170" s="5">
        <v>4</v>
      </c>
      <c r="P1170">
        <v>2</v>
      </c>
      <c r="Q1170" t="str">
        <f t="shared" si="19"/>
        <v>34</v>
      </c>
    </row>
    <row r="1171" spans="1:17" x14ac:dyDescent="0.25">
      <c r="A1171">
        <v>1170</v>
      </c>
      <c r="F1171">
        <v>112.259781</v>
      </c>
      <c r="G1171" s="2">
        <v>3</v>
      </c>
      <c r="H1171">
        <v>105.634568</v>
      </c>
      <c r="I1171" s="5">
        <v>4</v>
      </c>
      <c r="P1171">
        <v>2</v>
      </c>
      <c r="Q1171" t="str">
        <f t="shared" si="19"/>
        <v>34</v>
      </c>
    </row>
    <row r="1172" spans="1:17" x14ac:dyDescent="0.25">
      <c r="A1172">
        <v>1171</v>
      </c>
      <c r="F1172">
        <v>112.301739</v>
      </c>
      <c r="G1172" s="2">
        <v>3</v>
      </c>
      <c r="P1172">
        <v>1</v>
      </c>
      <c r="Q1172" t="str">
        <f t="shared" si="19"/>
        <v>3</v>
      </c>
    </row>
    <row r="1173" spans="1:17" x14ac:dyDescent="0.25">
      <c r="A1173">
        <v>1172</v>
      </c>
      <c r="F1173">
        <v>112.293492</v>
      </c>
      <c r="G1173" s="2">
        <v>3</v>
      </c>
      <c r="P1173">
        <v>1</v>
      </c>
      <c r="Q1173" t="str">
        <f t="shared" si="19"/>
        <v>3</v>
      </c>
    </row>
    <row r="1174" spans="1:17" x14ac:dyDescent="0.25">
      <c r="A1174">
        <v>1173</v>
      </c>
      <c r="F1174">
        <v>112.38044400000001</v>
      </c>
      <c r="G1174" s="2">
        <v>3</v>
      </c>
      <c r="P1174">
        <v>1</v>
      </c>
      <c r="Q1174" t="str">
        <f t="shared" si="19"/>
        <v>3</v>
      </c>
    </row>
    <row r="1175" spans="1:17" x14ac:dyDescent="0.25">
      <c r="A1175">
        <v>1174</v>
      </c>
      <c r="F1175">
        <v>112.41487499999999</v>
      </c>
      <c r="G1175" s="2">
        <v>3</v>
      </c>
      <c r="P1175">
        <v>1</v>
      </c>
      <c r="Q1175" t="str">
        <f t="shared" si="19"/>
        <v>3</v>
      </c>
    </row>
    <row r="1176" spans="1:17" x14ac:dyDescent="0.25">
      <c r="A1176">
        <v>1175</v>
      </c>
      <c r="F1176">
        <v>112.273854</v>
      </c>
      <c r="G1176" s="2">
        <v>3</v>
      </c>
      <c r="P1176">
        <v>1</v>
      </c>
      <c r="Q1176" t="str">
        <f t="shared" si="19"/>
        <v>3</v>
      </c>
    </row>
    <row r="1177" spans="1:17" x14ac:dyDescent="0.25">
      <c r="A1177">
        <v>1176</v>
      </c>
      <c r="D1177">
        <v>130.22295</v>
      </c>
      <c r="E1177" s="3">
        <v>2</v>
      </c>
      <c r="P1177">
        <v>1</v>
      </c>
      <c r="Q1177" t="str">
        <f t="shared" si="19"/>
        <v>2</v>
      </c>
    </row>
    <row r="1178" spans="1:17" x14ac:dyDescent="0.25">
      <c r="A1178">
        <v>1177</v>
      </c>
      <c r="D1178">
        <v>130.21965399999999</v>
      </c>
      <c r="E1178" s="3">
        <v>2</v>
      </c>
      <c r="P1178">
        <v>1</v>
      </c>
      <c r="Q1178" t="str">
        <f t="shared" si="19"/>
        <v>2</v>
      </c>
    </row>
    <row r="1179" spans="1:17" x14ac:dyDescent="0.25">
      <c r="A1179">
        <v>1178</v>
      </c>
      <c r="D1179">
        <v>130.05337600000001</v>
      </c>
      <c r="E1179" s="3">
        <v>2</v>
      </c>
      <c r="P1179">
        <v>1</v>
      </c>
      <c r="Q1179" t="str">
        <f t="shared" si="19"/>
        <v>2</v>
      </c>
    </row>
    <row r="1180" spans="1:17" x14ac:dyDescent="0.25">
      <c r="A1180">
        <v>1179</v>
      </c>
      <c r="D1180">
        <v>130.21475599999999</v>
      </c>
      <c r="E1180" s="3">
        <v>2</v>
      </c>
      <c r="P1180">
        <v>1</v>
      </c>
      <c r="Q1180" t="str">
        <f t="shared" si="19"/>
        <v>2</v>
      </c>
    </row>
    <row r="1181" spans="1:17" x14ac:dyDescent="0.25">
      <c r="A1181">
        <v>1180</v>
      </c>
      <c r="D1181">
        <v>130.179913</v>
      </c>
      <c r="E1181" s="3">
        <v>2</v>
      </c>
      <c r="P1181">
        <v>1</v>
      </c>
      <c r="Q1181" t="str">
        <f t="shared" si="19"/>
        <v>2</v>
      </c>
    </row>
    <row r="1182" spans="1:17" x14ac:dyDescent="0.25">
      <c r="A1182">
        <v>1181</v>
      </c>
      <c r="B1182">
        <v>135.14161000000001</v>
      </c>
      <c r="C1182" s="4">
        <v>1</v>
      </c>
      <c r="D1182">
        <v>130.25887700000001</v>
      </c>
      <c r="E1182" s="3">
        <v>2</v>
      </c>
      <c r="P1182">
        <v>2</v>
      </c>
      <c r="Q1182" t="str">
        <f t="shared" si="19"/>
        <v>12</v>
      </c>
    </row>
    <row r="1183" spans="1:17" x14ac:dyDescent="0.25">
      <c r="A1183">
        <v>1182</v>
      </c>
      <c r="B1183">
        <v>135.14161000000001</v>
      </c>
      <c r="C1183" s="4">
        <v>1</v>
      </c>
      <c r="D1183">
        <v>130.35439</v>
      </c>
      <c r="E1183" s="3">
        <v>2</v>
      </c>
      <c r="P1183">
        <v>2</v>
      </c>
      <c r="Q1183" t="str">
        <f t="shared" si="19"/>
        <v>12</v>
      </c>
    </row>
    <row r="1184" spans="1:17" x14ac:dyDescent="0.25">
      <c r="A1184">
        <v>1183</v>
      </c>
      <c r="B1184">
        <v>135.14161000000001</v>
      </c>
      <c r="C1184" s="4">
        <v>1</v>
      </c>
      <c r="D1184">
        <v>130.22295</v>
      </c>
      <c r="E1184" s="3">
        <v>2</v>
      </c>
      <c r="P1184">
        <v>2</v>
      </c>
      <c r="Q1184" t="str">
        <f t="shared" si="19"/>
        <v>12</v>
      </c>
    </row>
    <row r="1185" spans="1:17" x14ac:dyDescent="0.25">
      <c r="A1185">
        <v>1184</v>
      </c>
      <c r="B1185">
        <v>135.14161000000001</v>
      </c>
      <c r="C1185" s="4">
        <v>1</v>
      </c>
      <c r="P1185">
        <v>1</v>
      </c>
      <c r="Q1185" t="str">
        <f t="shared" si="19"/>
        <v>1</v>
      </c>
    </row>
    <row r="1186" spans="1:17" x14ac:dyDescent="0.25">
      <c r="A1186">
        <v>1185</v>
      </c>
      <c r="B1186">
        <v>135.14161000000001</v>
      </c>
      <c r="C1186" s="4">
        <v>1</v>
      </c>
      <c r="P1186">
        <v>1</v>
      </c>
      <c r="Q1186" t="str">
        <f t="shared" si="19"/>
        <v>1</v>
      </c>
    </row>
    <row r="1187" spans="1:17" x14ac:dyDescent="0.25">
      <c r="A1187">
        <v>1186</v>
      </c>
      <c r="B1187">
        <v>135.14161000000001</v>
      </c>
      <c r="C1187" s="4">
        <v>1</v>
      </c>
      <c r="P1187">
        <v>1</v>
      </c>
      <c r="Q1187" t="str">
        <f t="shared" si="19"/>
        <v>1</v>
      </c>
    </row>
    <row r="1188" spans="1:17" x14ac:dyDescent="0.25">
      <c r="A1188">
        <v>1187</v>
      </c>
      <c r="B1188">
        <v>135.14161000000001</v>
      </c>
      <c r="C1188" s="4">
        <v>1</v>
      </c>
      <c r="P1188">
        <v>1</v>
      </c>
      <c r="Q1188" t="str">
        <f t="shared" si="19"/>
        <v>1</v>
      </c>
    </row>
    <row r="1189" spans="1:17" x14ac:dyDescent="0.25">
      <c r="A1189">
        <v>1188</v>
      </c>
      <c r="F1189">
        <v>135.62683899999999</v>
      </c>
      <c r="G1189" s="2">
        <v>3</v>
      </c>
      <c r="H1189">
        <v>136.04888199999999</v>
      </c>
      <c r="I1189" s="5">
        <v>4</v>
      </c>
      <c r="P1189">
        <v>2</v>
      </c>
      <c r="Q1189" t="str">
        <f t="shared" si="19"/>
        <v>34</v>
      </c>
    </row>
    <row r="1190" spans="1:17" x14ac:dyDescent="0.25">
      <c r="A1190">
        <v>1189</v>
      </c>
      <c r="F1190">
        <v>135.62683899999999</v>
      </c>
      <c r="G1190" s="2">
        <v>3</v>
      </c>
      <c r="H1190">
        <v>136.04888199999999</v>
      </c>
      <c r="I1190" s="5">
        <v>4</v>
      </c>
      <c r="P1190">
        <v>2</v>
      </c>
      <c r="Q1190" t="str">
        <f t="shared" si="19"/>
        <v>34</v>
      </c>
    </row>
    <row r="1191" spans="1:17" x14ac:dyDescent="0.25">
      <c r="A1191">
        <v>1190</v>
      </c>
      <c r="F1191">
        <v>135.62683899999999</v>
      </c>
      <c r="G1191" s="2">
        <v>3</v>
      </c>
      <c r="H1191">
        <v>136.04888199999999</v>
      </c>
      <c r="I1191" s="5">
        <v>4</v>
      </c>
      <c r="P1191">
        <v>2</v>
      </c>
      <c r="Q1191" t="str">
        <f t="shared" si="19"/>
        <v>34</v>
      </c>
    </row>
    <row r="1192" spans="1:17" x14ac:dyDescent="0.25">
      <c r="A1192">
        <v>1191</v>
      </c>
      <c r="F1192">
        <v>135.62683899999999</v>
      </c>
      <c r="G1192" s="2">
        <v>3</v>
      </c>
      <c r="H1192">
        <v>136.04888199999999</v>
      </c>
      <c r="I1192" s="5">
        <v>4</v>
      </c>
      <c r="P1192">
        <v>2</v>
      </c>
      <c r="Q1192" t="str">
        <f t="shared" si="19"/>
        <v>34</v>
      </c>
    </row>
    <row r="1193" spans="1:17" x14ac:dyDescent="0.25">
      <c r="A1193">
        <v>1192</v>
      </c>
      <c r="F1193">
        <v>135.62683899999999</v>
      </c>
      <c r="G1193" s="2">
        <v>3</v>
      </c>
      <c r="H1193">
        <v>136.04888199999999</v>
      </c>
      <c r="I1193" s="5">
        <v>4</v>
      </c>
      <c r="P1193">
        <v>2</v>
      </c>
      <c r="Q1193" t="str">
        <f t="shared" si="19"/>
        <v>34</v>
      </c>
    </row>
    <row r="1194" spans="1:17" x14ac:dyDescent="0.25">
      <c r="A1194">
        <v>1193</v>
      </c>
      <c r="F1194">
        <v>135.62683899999999</v>
      </c>
      <c r="G1194" s="2">
        <v>3</v>
      </c>
      <c r="H1194">
        <v>136.04888199999999</v>
      </c>
      <c r="I1194" s="5">
        <v>4</v>
      </c>
      <c r="P1194">
        <v>2</v>
      </c>
      <c r="Q1194" t="str">
        <f t="shared" si="19"/>
        <v>34</v>
      </c>
    </row>
    <row r="1195" spans="1:17" x14ac:dyDescent="0.25">
      <c r="A1195">
        <v>1194</v>
      </c>
      <c r="F1195">
        <v>135.62683899999999</v>
      </c>
      <c r="G1195" s="2">
        <v>3</v>
      </c>
      <c r="H1195">
        <v>136.04888199999999</v>
      </c>
      <c r="I1195" s="5">
        <v>4</v>
      </c>
      <c r="P1195">
        <v>2</v>
      </c>
      <c r="Q1195" t="str">
        <f t="shared" si="19"/>
        <v>34</v>
      </c>
    </row>
    <row r="1196" spans="1:17" x14ac:dyDescent="0.25">
      <c r="A1196">
        <v>1195</v>
      </c>
      <c r="F1196">
        <v>135.62683899999999</v>
      </c>
      <c r="G1196" s="2">
        <v>3</v>
      </c>
      <c r="H1196">
        <v>136.04888199999999</v>
      </c>
      <c r="I1196" s="5">
        <v>4</v>
      </c>
      <c r="P1196">
        <v>2</v>
      </c>
      <c r="Q1196" t="str">
        <f t="shared" si="19"/>
        <v>34</v>
      </c>
    </row>
    <row r="1197" spans="1:17" x14ac:dyDescent="0.25">
      <c r="A1197">
        <v>1196</v>
      </c>
      <c r="P1197">
        <v>0</v>
      </c>
      <c r="Q1197" t="str">
        <f t="shared" si="19"/>
        <v/>
      </c>
    </row>
    <row r="1198" spans="1:17" x14ac:dyDescent="0.25">
      <c r="A1198">
        <v>1197</v>
      </c>
      <c r="P1198">
        <v>0</v>
      </c>
      <c r="Q1198" t="str">
        <f t="shared" si="19"/>
        <v/>
      </c>
    </row>
    <row r="1199" spans="1:17" x14ac:dyDescent="0.25">
      <c r="A1199">
        <v>1198</v>
      </c>
      <c r="P1199">
        <v>0</v>
      </c>
      <c r="Q1199" t="str">
        <f t="shared" si="19"/>
        <v/>
      </c>
    </row>
    <row r="1200" spans="1:17" x14ac:dyDescent="0.25">
      <c r="A1200">
        <v>1199</v>
      </c>
      <c r="B1200">
        <v>165.190358</v>
      </c>
      <c r="C1200" s="4">
        <v>1</v>
      </c>
      <c r="P1200">
        <v>1</v>
      </c>
      <c r="Q1200" t="str">
        <f t="shared" si="19"/>
        <v>1</v>
      </c>
    </row>
    <row r="1201" spans="1:17" x14ac:dyDescent="0.25">
      <c r="A1201">
        <v>1200</v>
      </c>
      <c r="B1201">
        <v>165.190358</v>
      </c>
      <c r="C1201" s="4">
        <v>1</v>
      </c>
      <c r="P1201">
        <v>1</v>
      </c>
      <c r="Q1201" t="str">
        <f t="shared" si="19"/>
        <v>1</v>
      </c>
    </row>
    <row r="1202" spans="1:17" x14ac:dyDescent="0.25">
      <c r="A1202">
        <v>1201</v>
      </c>
      <c r="B1202">
        <v>165.144847</v>
      </c>
      <c r="C1202" s="4">
        <v>1</v>
      </c>
      <c r="P1202">
        <v>1</v>
      </c>
      <c r="Q1202" t="str">
        <f t="shared" si="19"/>
        <v>1</v>
      </c>
    </row>
    <row r="1203" spans="1:17" x14ac:dyDescent="0.25">
      <c r="A1203">
        <v>1202</v>
      </c>
      <c r="B1203">
        <v>165.19739799999999</v>
      </c>
      <c r="C1203" s="4">
        <v>1</v>
      </c>
      <c r="D1203">
        <v>168.471633</v>
      </c>
      <c r="E1203" s="3">
        <v>2</v>
      </c>
      <c r="P1203">
        <v>2</v>
      </c>
      <c r="Q1203" t="str">
        <f t="shared" si="19"/>
        <v>12</v>
      </c>
    </row>
    <row r="1204" spans="1:17" x14ac:dyDescent="0.25">
      <c r="A1204">
        <v>1203</v>
      </c>
      <c r="B1204">
        <v>165.186837</v>
      </c>
      <c r="C1204" s="4">
        <v>1</v>
      </c>
      <c r="D1204">
        <v>168.50846999999999</v>
      </c>
      <c r="E1204" s="3">
        <v>2</v>
      </c>
      <c r="P1204">
        <v>2</v>
      </c>
      <c r="Q1204" t="str">
        <f t="shared" si="19"/>
        <v>12</v>
      </c>
    </row>
    <row r="1205" spans="1:17" x14ac:dyDescent="0.25">
      <c r="A1205">
        <v>1204</v>
      </c>
      <c r="B1205">
        <v>165.184032</v>
      </c>
      <c r="C1205" s="4">
        <v>1</v>
      </c>
      <c r="D1205">
        <v>168.42530699999998</v>
      </c>
      <c r="E1205" s="3">
        <v>2</v>
      </c>
      <c r="P1205">
        <v>2</v>
      </c>
      <c r="Q1205" t="str">
        <f t="shared" si="19"/>
        <v>12</v>
      </c>
    </row>
    <row r="1206" spans="1:17" x14ac:dyDescent="0.25">
      <c r="A1206">
        <v>1205</v>
      </c>
      <c r="B1206">
        <v>165.17469499999999</v>
      </c>
      <c r="C1206" s="4">
        <v>1</v>
      </c>
      <c r="D1206">
        <v>168.46780699999999</v>
      </c>
      <c r="E1206" s="3">
        <v>2</v>
      </c>
      <c r="P1206">
        <v>2</v>
      </c>
      <c r="Q1206" t="str">
        <f t="shared" si="19"/>
        <v>12</v>
      </c>
    </row>
    <row r="1207" spans="1:17" x14ac:dyDescent="0.25">
      <c r="A1207">
        <v>1206</v>
      </c>
      <c r="B1207">
        <v>165.190358</v>
      </c>
      <c r="C1207" s="4">
        <v>1</v>
      </c>
      <c r="D1207">
        <v>168.472297</v>
      </c>
      <c r="E1207" s="3">
        <v>2</v>
      </c>
      <c r="P1207">
        <v>2</v>
      </c>
      <c r="Q1207" t="str">
        <f t="shared" si="19"/>
        <v>12</v>
      </c>
    </row>
    <row r="1208" spans="1:17" x14ac:dyDescent="0.25">
      <c r="A1208">
        <v>1207</v>
      </c>
      <c r="D1208">
        <v>168.62255199999998</v>
      </c>
      <c r="E1208" s="3">
        <v>2</v>
      </c>
      <c r="P1208">
        <v>1</v>
      </c>
      <c r="Q1208" t="str">
        <f t="shared" si="19"/>
        <v>2</v>
      </c>
    </row>
    <row r="1209" spans="1:17" x14ac:dyDescent="0.25">
      <c r="A1209">
        <v>1208</v>
      </c>
      <c r="D1209">
        <v>168.471633</v>
      </c>
      <c r="E1209" s="3">
        <v>2</v>
      </c>
      <c r="P1209">
        <v>1</v>
      </c>
      <c r="Q1209" t="str">
        <f t="shared" si="19"/>
        <v>2</v>
      </c>
    </row>
    <row r="1210" spans="1:17" x14ac:dyDescent="0.25">
      <c r="A1210">
        <v>1209</v>
      </c>
      <c r="D1210">
        <v>168.471633</v>
      </c>
      <c r="E1210" s="3">
        <v>2</v>
      </c>
      <c r="P1210">
        <v>1</v>
      </c>
      <c r="Q1210" t="str">
        <f t="shared" si="19"/>
        <v>2</v>
      </c>
    </row>
    <row r="1211" spans="1:17" x14ac:dyDescent="0.25">
      <c r="A1211">
        <v>1210</v>
      </c>
      <c r="H1211">
        <v>169.75550899999999</v>
      </c>
      <c r="I1211" s="5">
        <v>4</v>
      </c>
      <c r="P1211">
        <v>1</v>
      </c>
      <c r="Q1211" t="str">
        <f t="shared" si="19"/>
        <v>4</v>
      </c>
    </row>
    <row r="1212" spans="1:17" x14ac:dyDescent="0.25">
      <c r="A1212">
        <v>1211</v>
      </c>
      <c r="F1212">
        <v>171.47127599999999</v>
      </c>
      <c r="G1212" s="2">
        <v>3</v>
      </c>
      <c r="H1212">
        <v>169.75550899999999</v>
      </c>
      <c r="I1212" s="5">
        <v>4</v>
      </c>
      <c r="P1212">
        <v>2</v>
      </c>
      <c r="Q1212" t="str">
        <f t="shared" si="19"/>
        <v>34</v>
      </c>
    </row>
    <row r="1213" spans="1:17" x14ac:dyDescent="0.25">
      <c r="A1213">
        <v>1212</v>
      </c>
      <c r="F1213">
        <v>171.43010199999998</v>
      </c>
      <c r="G1213" s="2">
        <v>3</v>
      </c>
      <c r="H1213">
        <v>169.75550899999999</v>
      </c>
      <c r="I1213" s="5">
        <v>4</v>
      </c>
      <c r="P1213">
        <v>2</v>
      </c>
      <c r="Q1213" t="str">
        <f t="shared" si="19"/>
        <v>34</v>
      </c>
    </row>
    <row r="1214" spans="1:17" x14ac:dyDescent="0.25">
      <c r="A1214">
        <v>1213</v>
      </c>
      <c r="F1214">
        <v>171.45464399999997</v>
      </c>
      <c r="G1214" s="2">
        <v>3</v>
      </c>
      <c r="H1214">
        <v>169.75550899999999</v>
      </c>
      <c r="I1214" s="5">
        <v>4</v>
      </c>
      <c r="P1214">
        <v>2</v>
      </c>
      <c r="Q1214" t="str">
        <f t="shared" si="19"/>
        <v>34</v>
      </c>
    </row>
    <row r="1215" spans="1:17" x14ac:dyDescent="0.25">
      <c r="A1215">
        <v>1214</v>
      </c>
      <c r="F1215">
        <v>171.44811299999998</v>
      </c>
      <c r="G1215" s="2">
        <v>3</v>
      </c>
      <c r="H1215">
        <v>169.75550899999999</v>
      </c>
      <c r="I1215" s="5">
        <v>4</v>
      </c>
      <c r="P1215">
        <v>2</v>
      </c>
      <c r="Q1215" t="str">
        <f t="shared" si="19"/>
        <v>34</v>
      </c>
    </row>
    <row r="1216" spans="1:17" x14ac:dyDescent="0.25">
      <c r="A1216">
        <v>1215</v>
      </c>
      <c r="F1216">
        <v>171.45387699999998</v>
      </c>
      <c r="G1216" s="2">
        <v>3</v>
      </c>
      <c r="H1216">
        <v>169.75550899999999</v>
      </c>
      <c r="I1216" s="5">
        <v>4</v>
      </c>
      <c r="P1216">
        <v>2</v>
      </c>
      <c r="Q1216" t="str">
        <f t="shared" si="19"/>
        <v>34</v>
      </c>
    </row>
    <row r="1217" spans="1:17" x14ac:dyDescent="0.25">
      <c r="A1217">
        <v>1216</v>
      </c>
      <c r="F1217">
        <v>171.51255099999997</v>
      </c>
      <c r="G1217" s="2">
        <v>3</v>
      </c>
      <c r="H1217">
        <v>169.75550899999999</v>
      </c>
      <c r="I1217" s="5">
        <v>4</v>
      </c>
      <c r="P1217">
        <v>2</v>
      </c>
      <c r="Q1217" t="str">
        <f t="shared" si="19"/>
        <v>34</v>
      </c>
    </row>
    <row r="1218" spans="1:17" x14ac:dyDescent="0.25">
      <c r="A1218">
        <v>1217</v>
      </c>
      <c r="F1218">
        <v>171.472756</v>
      </c>
      <c r="G1218" s="2">
        <v>3</v>
      </c>
      <c r="H1218">
        <v>169.75550899999999</v>
      </c>
      <c r="I1218" s="5">
        <v>4</v>
      </c>
      <c r="P1218">
        <v>2</v>
      </c>
      <c r="Q1218" t="str">
        <f t="shared" ref="Q1218:Q1281" si="20">CONCATENATE(C1218,E1218,G1218,I1218)</f>
        <v>34</v>
      </c>
    </row>
    <row r="1219" spans="1:17" x14ac:dyDescent="0.25">
      <c r="A1219">
        <v>1218</v>
      </c>
      <c r="F1219">
        <v>171.36423600000001</v>
      </c>
      <c r="G1219" s="2">
        <v>3</v>
      </c>
      <c r="H1219">
        <v>169.75550899999999</v>
      </c>
      <c r="I1219" s="5">
        <v>4</v>
      </c>
      <c r="P1219">
        <v>2</v>
      </c>
      <c r="Q1219" t="str">
        <f t="shared" si="20"/>
        <v>34</v>
      </c>
    </row>
    <row r="1220" spans="1:17" x14ac:dyDescent="0.25">
      <c r="A1220">
        <v>1219</v>
      </c>
      <c r="F1220">
        <v>171.47127599999999</v>
      </c>
      <c r="G1220" s="2">
        <v>3</v>
      </c>
      <c r="P1220">
        <v>1</v>
      </c>
      <c r="Q1220" t="str">
        <f t="shared" si="20"/>
        <v>3</v>
      </c>
    </row>
    <row r="1221" spans="1:17" x14ac:dyDescent="0.25">
      <c r="A1221">
        <v>1220</v>
      </c>
      <c r="F1221">
        <v>171.47127599999999</v>
      </c>
      <c r="G1221" s="2">
        <v>3</v>
      </c>
      <c r="P1221">
        <v>1</v>
      </c>
      <c r="Q1221" t="str">
        <f t="shared" si="20"/>
        <v>3</v>
      </c>
    </row>
    <row r="1222" spans="1:17" x14ac:dyDescent="0.25">
      <c r="A1222">
        <v>1221</v>
      </c>
      <c r="P1222">
        <v>0</v>
      </c>
      <c r="Q1222" t="str">
        <f t="shared" si="20"/>
        <v/>
      </c>
    </row>
    <row r="1223" spans="1:17" x14ac:dyDescent="0.25">
      <c r="A1223">
        <v>1222</v>
      </c>
      <c r="P1223">
        <v>0</v>
      </c>
      <c r="Q1223" t="str">
        <f t="shared" si="20"/>
        <v/>
      </c>
    </row>
    <row r="1224" spans="1:17" x14ac:dyDescent="0.25">
      <c r="A1224">
        <v>1223</v>
      </c>
      <c r="B1224">
        <v>193.66607199999999</v>
      </c>
      <c r="C1224" s="4">
        <v>1</v>
      </c>
      <c r="P1224">
        <v>1</v>
      </c>
      <c r="Q1224" t="str">
        <f t="shared" si="20"/>
        <v>1</v>
      </c>
    </row>
    <row r="1225" spans="1:17" x14ac:dyDescent="0.25">
      <c r="A1225">
        <v>1224</v>
      </c>
      <c r="B1225">
        <v>193.69193899999999</v>
      </c>
      <c r="C1225" s="4">
        <v>1</v>
      </c>
      <c r="P1225">
        <v>1</v>
      </c>
      <c r="Q1225" t="str">
        <f t="shared" si="20"/>
        <v>1</v>
      </c>
    </row>
    <row r="1226" spans="1:17" x14ac:dyDescent="0.25">
      <c r="A1226">
        <v>1225</v>
      </c>
      <c r="B1226">
        <v>193.65484899999998</v>
      </c>
      <c r="C1226" s="4">
        <v>1</v>
      </c>
      <c r="P1226">
        <v>1</v>
      </c>
      <c r="Q1226" t="str">
        <f t="shared" si="20"/>
        <v>1</v>
      </c>
    </row>
    <row r="1227" spans="1:17" x14ac:dyDescent="0.25">
      <c r="A1227">
        <v>1226</v>
      </c>
      <c r="B1227">
        <v>193.64306199999999</v>
      </c>
      <c r="C1227" s="4">
        <v>1</v>
      </c>
      <c r="P1227">
        <v>1</v>
      </c>
      <c r="Q1227" t="str">
        <f t="shared" si="20"/>
        <v>1</v>
      </c>
    </row>
    <row r="1228" spans="1:17" x14ac:dyDescent="0.25">
      <c r="A1228">
        <v>1227</v>
      </c>
      <c r="B1228">
        <v>193.68556100000001</v>
      </c>
      <c r="C1228" s="4">
        <v>1</v>
      </c>
      <c r="D1228">
        <v>197.753928</v>
      </c>
      <c r="E1228" s="3">
        <v>2</v>
      </c>
      <c r="P1228">
        <v>2</v>
      </c>
      <c r="Q1228" t="str">
        <f t="shared" si="20"/>
        <v>12</v>
      </c>
    </row>
    <row r="1229" spans="1:17" x14ac:dyDescent="0.25">
      <c r="A1229">
        <v>1228</v>
      </c>
      <c r="B1229">
        <v>193.67780599999998</v>
      </c>
      <c r="C1229" s="4">
        <v>1</v>
      </c>
      <c r="D1229">
        <v>197.75091799999998</v>
      </c>
      <c r="E1229" s="3">
        <v>2</v>
      </c>
      <c r="P1229">
        <v>2</v>
      </c>
      <c r="Q1229" t="str">
        <f t="shared" si="20"/>
        <v>12</v>
      </c>
    </row>
    <row r="1230" spans="1:17" x14ac:dyDescent="0.25">
      <c r="A1230">
        <v>1229</v>
      </c>
      <c r="B1230">
        <v>193.67402899999999</v>
      </c>
      <c r="C1230" s="4">
        <v>1</v>
      </c>
      <c r="D1230">
        <v>197.70857100000001</v>
      </c>
      <c r="E1230" s="3">
        <v>2</v>
      </c>
      <c r="P1230">
        <v>2</v>
      </c>
      <c r="Q1230" t="str">
        <f t="shared" si="20"/>
        <v>12</v>
      </c>
    </row>
    <row r="1231" spans="1:17" x14ac:dyDescent="0.25">
      <c r="A1231">
        <v>1230</v>
      </c>
      <c r="B1231">
        <v>193.62877599999999</v>
      </c>
      <c r="C1231" s="4">
        <v>1</v>
      </c>
      <c r="D1231">
        <v>197.75510299999999</v>
      </c>
      <c r="E1231" s="3">
        <v>2</v>
      </c>
      <c r="P1231">
        <v>2</v>
      </c>
      <c r="Q1231" t="str">
        <f t="shared" si="20"/>
        <v>12</v>
      </c>
    </row>
    <row r="1232" spans="1:17" x14ac:dyDescent="0.25">
      <c r="A1232">
        <v>1231</v>
      </c>
      <c r="B1232">
        <v>193.66607199999999</v>
      </c>
      <c r="C1232" s="4">
        <v>1</v>
      </c>
      <c r="D1232">
        <v>197.77525199999999</v>
      </c>
      <c r="E1232" s="3">
        <v>2</v>
      </c>
      <c r="P1232">
        <v>2</v>
      </c>
      <c r="Q1232" t="str">
        <f t="shared" si="20"/>
        <v>12</v>
      </c>
    </row>
    <row r="1233" spans="1:17" x14ac:dyDescent="0.25">
      <c r="A1233">
        <v>1232</v>
      </c>
      <c r="D1233">
        <v>197.82234899999997</v>
      </c>
      <c r="E1233" s="3">
        <v>2</v>
      </c>
      <c r="P1233">
        <v>1</v>
      </c>
      <c r="Q1233" t="str">
        <f t="shared" si="20"/>
        <v>2</v>
      </c>
    </row>
    <row r="1234" spans="1:17" x14ac:dyDescent="0.25">
      <c r="A1234">
        <v>1233</v>
      </c>
      <c r="D1234">
        <v>197.81255199999998</v>
      </c>
      <c r="E1234" s="3">
        <v>2</v>
      </c>
      <c r="P1234">
        <v>1</v>
      </c>
      <c r="Q1234" t="str">
        <f t="shared" si="20"/>
        <v>2</v>
      </c>
    </row>
    <row r="1235" spans="1:17" x14ac:dyDescent="0.25">
      <c r="A1235">
        <v>1234</v>
      </c>
      <c r="D1235">
        <v>197.753928</v>
      </c>
      <c r="E1235" s="3">
        <v>2</v>
      </c>
      <c r="P1235">
        <v>1</v>
      </c>
      <c r="Q1235" t="str">
        <f t="shared" si="20"/>
        <v>2</v>
      </c>
    </row>
    <row r="1236" spans="1:17" x14ac:dyDescent="0.25">
      <c r="A1236">
        <v>1235</v>
      </c>
      <c r="F1236">
        <v>199.96285499999999</v>
      </c>
      <c r="G1236" s="2">
        <v>3</v>
      </c>
      <c r="H1236">
        <v>200.27545799999999</v>
      </c>
      <c r="I1236" s="5">
        <v>4</v>
      </c>
      <c r="P1236">
        <v>2</v>
      </c>
      <c r="Q1236" t="str">
        <f t="shared" si="20"/>
        <v>34</v>
      </c>
    </row>
    <row r="1237" spans="1:17" x14ac:dyDescent="0.25">
      <c r="A1237">
        <v>1236</v>
      </c>
      <c r="F1237">
        <v>199.954082</v>
      </c>
      <c r="G1237" s="2">
        <v>3</v>
      </c>
      <c r="H1237">
        <v>200.27545799999999</v>
      </c>
      <c r="I1237" s="5">
        <v>4</v>
      </c>
      <c r="P1237">
        <v>2</v>
      </c>
      <c r="Q1237" t="str">
        <f t="shared" si="20"/>
        <v>34</v>
      </c>
    </row>
    <row r="1238" spans="1:17" x14ac:dyDescent="0.25">
      <c r="A1238">
        <v>1237</v>
      </c>
      <c r="F1238">
        <v>199.923316</v>
      </c>
      <c r="G1238" s="2">
        <v>3</v>
      </c>
      <c r="H1238">
        <v>200.27545799999999</v>
      </c>
      <c r="I1238" s="5">
        <v>4</v>
      </c>
      <c r="P1238">
        <v>2</v>
      </c>
      <c r="Q1238" t="str">
        <f t="shared" si="20"/>
        <v>34</v>
      </c>
    </row>
    <row r="1239" spans="1:17" x14ac:dyDescent="0.25">
      <c r="A1239">
        <v>1238</v>
      </c>
      <c r="F1239">
        <v>199.96785599999998</v>
      </c>
      <c r="G1239" s="2">
        <v>3</v>
      </c>
      <c r="H1239">
        <v>200.27545799999999</v>
      </c>
      <c r="I1239" s="5">
        <v>4</v>
      </c>
      <c r="P1239">
        <v>2</v>
      </c>
      <c r="Q1239" t="str">
        <f t="shared" si="20"/>
        <v>34</v>
      </c>
    </row>
    <row r="1240" spans="1:17" x14ac:dyDescent="0.25">
      <c r="A1240">
        <v>1239</v>
      </c>
      <c r="F1240">
        <v>199.95382599999999</v>
      </c>
      <c r="G1240" s="2">
        <v>3</v>
      </c>
      <c r="H1240">
        <v>200.27545799999999</v>
      </c>
      <c r="I1240" s="5">
        <v>4</v>
      </c>
      <c r="P1240">
        <v>2</v>
      </c>
      <c r="Q1240" t="str">
        <f t="shared" si="20"/>
        <v>34</v>
      </c>
    </row>
    <row r="1241" spans="1:17" x14ac:dyDescent="0.25">
      <c r="A1241">
        <v>1240</v>
      </c>
      <c r="F1241">
        <v>199.96188999999998</v>
      </c>
      <c r="G1241" s="2">
        <v>3</v>
      </c>
      <c r="H1241">
        <v>200.27545799999999</v>
      </c>
      <c r="I1241" s="5">
        <v>4</v>
      </c>
      <c r="P1241">
        <v>2</v>
      </c>
      <c r="Q1241" t="str">
        <f t="shared" si="20"/>
        <v>34</v>
      </c>
    </row>
    <row r="1242" spans="1:17" x14ac:dyDescent="0.25">
      <c r="A1242">
        <v>1241</v>
      </c>
      <c r="F1242">
        <v>199.99606999999997</v>
      </c>
      <c r="G1242" s="2">
        <v>3</v>
      </c>
      <c r="H1242">
        <v>200.27545799999999</v>
      </c>
      <c r="I1242" s="5">
        <v>4</v>
      </c>
      <c r="P1242">
        <v>2</v>
      </c>
      <c r="Q1242" t="str">
        <f t="shared" si="20"/>
        <v>34</v>
      </c>
    </row>
    <row r="1243" spans="1:17" x14ac:dyDescent="0.25">
      <c r="A1243">
        <v>1242</v>
      </c>
      <c r="F1243">
        <v>200.04688899999999</v>
      </c>
      <c r="G1243" s="2">
        <v>3</v>
      </c>
      <c r="H1243">
        <v>200.27545799999999</v>
      </c>
      <c r="I1243" s="5">
        <v>4</v>
      </c>
      <c r="P1243">
        <v>2</v>
      </c>
      <c r="Q1243" t="str">
        <f t="shared" si="20"/>
        <v>34</v>
      </c>
    </row>
    <row r="1244" spans="1:17" x14ac:dyDescent="0.25">
      <c r="A1244">
        <v>1243</v>
      </c>
      <c r="F1244">
        <v>199.96285499999999</v>
      </c>
      <c r="G1244" s="2">
        <v>3</v>
      </c>
      <c r="H1244">
        <v>200.27545799999999</v>
      </c>
      <c r="I1244" s="5">
        <v>4</v>
      </c>
      <c r="P1244">
        <v>2</v>
      </c>
      <c r="Q1244" t="str">
        <f t="shared" si="20"/>
        <v>34</v>
      </c>
    </row>
    <row r="1245" spans="1:17" x14ac:dyDescent="0.25">
      <c r="A1245">
        <v>1244</v>
      </c>
      <c r="H1245">
        <v>200.27545799999999</v>
      </c>
      <c r="I1245" s="5">
        <v>4</v>
      </c>
      <c r="P1245">
        <v>1</v>
      </c>
      <c r="Q1245" t="str">
        <f t="shared" si="20"/>
        <v>4</v>
      </c>
    </row>
    <row r="1246" spans="1:17" x14ac:dyDescent="0.25">
      <c r="A1246">
        <v>1245</v>
      </c>
      <c r="B1246">
        <v>217.761954</v>
      </c>
      <c r="C1246" s="4">
        <v>1</v>
      </c>
      <c r="P1246">
        <v>1</v>
      </c>
      <c r="Q1246" t="str">
        <f t="shared" si="20"/>
        <v>1</v>
      </c>
    </row>
    <row r="1247" spans="1:17" x14ac:dyDescent="0.25">
      <c r="A1247">
        <v>1246</v>
      </c>
      <c r="B1247">
        <v>217.70685499999999</v>
      </c>
      <c r="C1247" s="4">
        <v>1</v>
      </c>
      <c r="P1247">
        <v>1</v>
      </c>
      <c r="Q1247" t="str">
        <f t="shared" si="20"/>
        <v>1</v>
      </c>
    </row>
    <row r="1248" spans="1:17" x14ac:dyDescent="0.25">
      <c r="A1248">
        <v>1247</v>
      </c>
      <c r="B1248">
        <v>217.70998599999999</v>
      </c>
      <c r="C1248" s="4">
        <v>1</v>
      </c>
      <c r="P1248">
        <v>1</v>
      </c>
      <c r="Q1248" t="str">
        <f t="shared" si="20"/>
        <v>1</v>
      </c>
    </row>
    <row r="1249" spans="1:17" x14ac:dyDescent="0.25">
      <c r="A1249">
        <v>1248</v>
      </c>
      <c r="B1249">
        <v>217.71872300000001</v>
      </c>
      <c r="C1249" s="4">
        <v>1</v>
      </c>
      <c r="P1249">
        <v>1</v>
      </c>
      <c r="Q1249" t="str">
        <f t="shared" si="20"/>
        <v>1</v>
      </c>
    </row>
    <row r="1250" spans="1:17" x14ac:dyDescent="0.25">
      <c r="A1250">
        <v>1249</v>
      </c>
      <c r="B1250">
        <v>217.71018899999999</v>
      </c>
      <c r="C1250" s="4">
        <v>1</v>
      </c>
      <c r="P1250">
        <v>1</v>
      </c>
      <c r="Q1250" t="str">
        <f t="shared" si="20"/>
        <v>1</v>
      </c>
    </row>
    <row r="1251" spans="1:17" x14ac:dyDescent="0.25">
      <c r="A1251">
        <v>1250</v>
      </c>
      <c r="B1251">
        <v>217.681453</v>
      </c>
      <c r="C1251" s="4">
        <v>1</v>
      </c>
      <c r="D1251">
        <v>221.92022600000001</v>
      </c>
      <c r="E1251" s="3">
        <v>2</v>
      </c>
      <c r="P1251">
        <v>2</v>
      </c>
      <c r="Q1251" t="str">
        <f t="shared" si="20"/>
        <v>12</v>
      </c>
    </row>
    <row r="1252" spans="1:17" x14ac:dyDescent="0.25">
      <c r="A1252">
        <v>1251</v>
      </c>
      <c r="B1252">
        <v>217.73145</v>
      </c>
      <c r="C1252" s="4">
        <v>1</v>
      </c>
      <c r="D1252">
        <v>221.93290200000001</v>
      </c>
      <c r="E1252" s="3">
        <v>2</v>
      </c>
      <c r="P1252">
        <v>2</v>
      </c>
      <c r="Q1252" t="str">
        <f t="shared" si="20"/>
        <v>12</v>
      </c>
    </row>
    <row r="1253" spans="1:17" x14ac:dyDescent="0.25">
      <c r="A1253">
        <v>1252</v>
      </c>
      <c r="B1253">
        <v>217.70791600000001</v>
      </c>
      <c r="C1253" s="4">
        <v>1</v>
      </c>
      <c r="D1253">
        <v>221.90643900000001</v>
      </c>
      <c r="E1253" s="3">
        <v>2</v>
      </c>
      <c r="P1253">
        <v>2</v>
      </c>
      <c r="Q1253" t="str">
        <f t="shared" si="20"/>
        <v>12</v>
      </c>
    </row>
    <row r="1254" spans="1:17" x14ac:dyDescent="0.25">
      <c r="A1254">
        <v>1253</v>
      </c>
      <c r="B1254">
        <v>217.761954</v>
      </c>
      <c r="C1254" s="4">
        <v>1</v>
      </c>
      <c r="D1254">
        <v>221.90805499999999</v>
      </c>
      <c r="E1254" s="3">
        <v>2</v>
      </c>
      <c r="P1254">
        <v>2</v>
      </c>
      <c r="Q1254" t="str">
        <f t="shared" si="20"/>
        <v>12</v>
      </c>
    </row>
    <row r="1255" spans="1:17" x14ac:dyDescent="0.25">
      <c r="A1255">
        <v>1254</v>
      </c>
      <c r="B1255">
        <v>217.761954</v>
      </c>
      <c r="C1255" s="4">
        <v>1</v>
      </c>
      <c r="D1255">
        <v>221.92219499999999</v>
      </c>
      <c r="E1255" s="3">
        <v>2</v>
      </c>
      <c r="P1255">
        <v>2</v>
      </c>
      <c r="Q1255" t="str">
        <f t="shared" si="20"/>
        <v>12</v>
      </c>
    </row>
    <row r="1256" spans="1:17" x14ac:dyDescent="0.25">
      <c r="A1256">
        <v>1255</v>
      </c>
      <c r="D1256">
        <v>221.89936900000001</v>
      </c>
      <c r="E1256" s="3">
        <v>2</v>
      </c>
      <c r="P1256">
        <v>1</v>
      </c>
      <c r="Q1256" t="str">
        <f t="shared" si="20"/>
        <v>2</v>
      </c>
    </row>
    <row r="1257" spans="1:17" x14ac:dyDescent="0.25">
      <c r="A1257">
        <v>1256</v>
      </c>
      <c r="D1257">
        <v>221.86992499999999</v>
      </c>
      <c r="E1257" s="3">
        <v>2</v>
      </c>
      <c r="P1257">
        <v>1</v>
      </c>
      <c r="Q1257" t="str">
        <f t="shared" si="20"/>
        <v>2</v>
      </c>
    </row>
    <row r="1258" spans="1:17" x14ac:dyDescent="0.25">
      <c r="A1258">
        <v>1257</v>
      </c>
      <c r="D1258">
        <v>221.92022600000001</v>
      </c>
      <c r="E1258" s="3">
        <v>2</v>
      </c>
      <c r="P1258">
        <v>1</v>
      </c>
      <c r="Q1258" t="str">
        <f t="shared" si="20"/>
        <v>2</v>
      </c>
    </row>
    <row r="1259" spans="1:17" x14ac:dyDescent="0.25">
      <c r="A1259">
        <v>1258</v>
      </c>
      <c r="D1259">
        <v>221.92022600000001</v>
      </c>
      <c r="E1259" s="3">
        <v>2</v>
      </c>
      <c r="P1259">
        <v>1</v>
      </c>
      <c r="Q1259" t="str">
        <f t="shared" si="20"/>
        <v>2</v>
      </c>
    </row>
    <row r="1260" spans="1:17" x14ac:dyDescent="0.25">
      <c r="A1260">
        <v>1259</v>
      </c>
      <c r="F1260">
        <v>223.22233199999999</v>
      </c>
      <c r="G1260" s="2">
        <v>3</v>
      </c>
      <c r="P1260">
        <v>1</v>
      </c>
      <c r="Q1260" t="str">
        <f t="shared" si="20"/>
        <v>3</v>
      </c>
    </row>
    <row r="1261" spans="1:17" x14ac:dyDescent="0.25">
      <c r="A1261">
        <v>1260</v>
      </c>
      <c r="F1261">
        <v>223.17213100000001</v>
      </c>
      <c r="G1261" s="2">
        <v>3</v>
      </c>
      <c r="H1261">
        <v>224.25167199999999</v>
      </c>
      <c r="I1261" s="5">
        <v>4</v>
      </c>
      <c r="P1261">
        <v>2</v>
      </c>
      <c r="Q1261" t="str">
        <f t="shared" si="20"/>
        <v>34</v>
      </c>
    </row>
    <row r="1262" spans="1:17" x14ac:dyDescent="0.25">
      <c r="A1262">
        <v>1261</v>
      </c>
      <c r="F1262">
        <v>223.201221</v>
      </c>
      <c r="G1262" s="2">
        <v>3</v>
      </c>
      <c r="H1262">
        <v>224.256925</v>
      </c>
      <c r="I1262" s="5">
        <v>4</v>
      </c>
      <c r="P1262">
        <v>2</v>
      </c>
      <c r="Q1262" t="str">
        <f t="shared" si="20"/>
        <v>34</v>
      </c>
    </row>
    <row r="1263" spans="1:17" x14ac:dyDescent="0.25">
      <c r="A1263">
        <v>1262</v>
      </c>
      <c r="F1263">
        <v>223.158748</v>
      </c>
      <c r="G1263" s="2">
        <v>3</v>
      </c>
      <c r="H1263">
        <v>224.26359099999999</v>
      </c>
      <c r="I1263" s="5">
        <v>4</v>
      </c>
      <c r="P1263">
        <v>2</v>
      </c>
      <c r="Q1263" t="str">
        <f t="shared" si="20"/>
        <v>34</v>
      </c>
    </row>
    <row r="1264" spans="1:17" x14ac:dyDescent="0.25">
      <c r="A1264">
        <v>1263</v>
      </c>
      <c r="F1264">
        <v>223.15799100000001</v>
      </c>
      <c r="G1264" s="2">
        <v>3</v>
      </c>
      <c r="H1264">
        <v>224.26344</v>
      </c>
      <c r="I1264" s="5">
        <v>4</v>
      </c>
      <c r="P1264">
        <v>2</v>
      </c>
      <c r="Q1264" t="str">
        <f t="shared" si="20"/>
        <v>34</v>
      </c>
    </row>
    <row r="1265" spans="1:17" x14ac:dyDescent="0.25">
      <c r="A1265">
        <v>1264</v>
      </c>
      <c r="F1265">
        <v>223.160314</v>
      </c>
      <c r="G1265" s="2">
        <v>3</v>
      </c>
      <c r="H1265">
        <v>224.2193</v>
      </c>
      <c r="I1265" s="5">
        <v>4</v>
      </c>
      <c r="P1265">
        <v>2</v>
      </c>
      <c r="Q1265" t="str">
        <f t="shared" si="20"/>
        <v>34</v>
      </c>
    </row>
    <row r="1266" spans="1:17" x14ac:dyDescent="0.25">
      <c r="A1266">
        <v>1265</v>
      </c>
      <c r="F1266">
        <v>223.11339699999999</v>
      </c>
      <c r="G1266" s="2">
        <v>3</v>
      </c>
      <c r="H1266">
        <v>224.19601900000001</v>
      </c>
      <c r="I1266" s="5">
        <v>4</v>
      </c>
      <c r="P1266">
        <v>2</v>
      </c>
      <c r="Q1266" t="str">
        <f t="shared" si="20"/>
        <v>34</v>
      </c>
    </row>
    <row r="1267" spans="1:17" x14ac:dyDescent="0.25">
      <c r="A1267">
        <v>1266</v>
      </c>
      <c r="B1267">
        <v>238.40716</v>
      </c>
      <c r="C1267" s="4">
        <v>1</v>
      </c>
      <c r="F1267">
        <v>223.083147</v>
      </c>
      <c r="G1267" s="2">
        <v>3</v>
      </c>
      <c r="H1267">
        <v>224.21197799999999</v>
      </c>
      <c r="I1267" s="5">
        <v>4</v>
      </c>
      <c r="P1267">
        <v>3</v>
      </c>
      <c r="Q1267" t="str">
        <f t="shared" si="20"/>
        <v>134</v>
      </c>
    </row>
    <row r="1268" spans="1:17" x14ac:dyDescent="0.25">
      <c r="A1268">
        <v>1267</v>
      </c>
      <c r="B1268">
        <v>238.445189</v>
      </c>
      <c r="C1268" s="4">
        <v>1</v>
      </c>
      <c r="F1268">
        <v>223.125721</v>
      </c>
      <c r="G1268" s="2">
        <v>3</v>
      </c>
      <c r="H1268">
        <v>224.22525899999999</v>
      </c>
      <c r="I1268" s="5">
        <v>4</v>
      </c>
      <c r="P1268">
        <v>3</v>
      </c>
      <c r="Q1268" t="str">
        <f t="shared" si="20"/>
        <v>134</v>
      </c>
    </row>
    <row r="1269" spans="1:17" x14ac:dyDescent="0.25">
      <c r="A1269">
        <v>1268</v>
      </c>
      <c r="B1269">
        <v>238.433322</v>
      </c>
      <c r="C1269" s="4">
        <v>1</v>
      </c>
      <c r="F1269">
        <v>223.22233199999999</v>
      </c>
      <c r="G1269" s="2">
        <v>3</v>
      </c>
      <c r="H1269">
        <v>224.21470400000001</v>
      </c>
      <c r="I1269" s="5">
        <v>4</v>
      </c>
      <c r="P1269">
        <v>3</v>
      </c>
      <c r="Q1269" t="str">
        <f t="shared" si="20"/>
        <v>134</v>
      </c>
    </row>
    <row r="1270" spans="1:17" x14ac:dyDescent="0.25">
      <c r="A1270">
        <v>1269</v>
      </c>
      <c r="B1270">
        <v>238.40377699999999</v>
      </c>
      <c r="C1270" s="4">
        <v>1</v>
      </c>
      <c r="H1270">
        <v>224.25167199999999</v>
      </c>
      <c r="I1270" s="5">
        <v>4</v>
      </c>
      <c r="P1270">
        <v>2</v>
      </c>
      <c r="Q1270" t="str">
        <f t="shared" si="20"/>
        <v>14</v>
      </c>
    </row>
    <row r="1271" spans="1:17" x14ac:dyDescent="0.25">
      <c r="A1271">
        <v>1270</v>
      </c>
      <c r="B1271">
        <v>238.420142</v>
      </c>
      <c r="C1271" s="4">
        <v>1</v>
      </c>
      <c r="H1271">
        <v>224.25167199999999</v>
      </c>
      <c r="I1271" s="5">
        <v>4</v>
      </c>
      <c r="P1271">
        <v>2</v>
      </c>
      <c r="Q1271" t="str">
        <f t="shared" si="20"/>
        <v>14</v>
      </c>
    </row>
    <row r="1272" spans="1:17" x14ac:dyDescent="0.25">
      <c r="A1272">
        <v>1271</v>
      </c>
      <c r="B1272">
        <v>238.41539399999999</v>
      </c>
      <c r="C1272" s="4">
        <v>1</v>
      </c>
      <c r="P1272">
        <v>1</v>
      </c>
      <c r="Q1272" t="str">
        <f t="shared" si="20"/>
        <v>1</v>
      </c>
    </row>
    <row r="1273" spans="1:17" x14ac:dyDescent="0.25">
      <c r="A1273">
        <v>1272</v>
      </c>
      <c r="B1273">
        <v>238.42529200000001</v>
      </c>
      <c r="C1273" s="4">
        <v>1</v>
      </c>
      <c r="P1273">
        <v>1</v>
      </c>
      <c r="Q1273" t="str">
        <f t="shared" si="20"/>
        <v>1</v>
      </c>
    </row>
    <row r="1274" spans="1:17" x14ac:dyDescent="0.25">
      <c r="A1274">
        <v>1273</v>
      </c>
      <c r="B1274">
        <v>238.40696</v>
      </c>
      <c r="C1274" s="4">
        <v>1</v>
      </c>
      <c r="P1274">
        <v>1</v>
      </c>
      <c r="Q1274" t="str">
        <f t="shared" si="20"/>
        <v>1</v>
      </c>
    </row>
    <row r="1275" spans="1:17" x14ac:dyDescent="0.25">
      <c r="A1275">
        <v>1274</v>
      </c>
      <c r="B1275">
        <v>238.401051</v>
      </c>
      <c r="C1275" s="4">
        <v>1</v>
      </c>
      <c r="D1275">
        <v>245.378119</v>
      </c>
      <c r="E1275" s="3">
        <v>2</v>
      </c>
      <c r="P1275">
        <v>2</v>
      </c>
      <c r="Q1275" t="str">
        <f t="shared" si="20"/>
        <v>12</v>
      </c>
    </row>
    <row r="1276" spans="1:17" x14ac:dyDescent="0.25">
      <c r="A1276">
        <v>1275</v>
      </c>
      <c r="B1276">
        <v>238.42998900000001</v>
      </c>
      <c r="C1276" s="4">
        <v>1</v>
      </c>
      <c r="D1276">
        <v>245.42513500000001</v>
      </c>
      <c r="E1276" s="3">
        <v>2</v>
      </c>
      <c r="P1276">
        <v>2</v>
      </c>
      <c r="Q1276" t="str">
        <f t="shared" si="20"/>
        <v>12</v>
      </c>
    </row>
    <row r="1277" spans="1:17" x14ac:dyDescent="0.25">
      <c r="A1277">
        <v>1276</v>
      </c>
      <c r="B1277">
        <v>238.39504099999999</v>
      </c>
      <c r="C1277" s="4">
        <v>1</v>
      </c>
      <c r="D1277">
        <v>245.408019</v>
      </c>
      <c r="E1277" s="3">
        <v>2</v>
      </c>
      <c r="P1277">
        <v>2</v>
      </c>
      <c r="Q1277" t="str">
        <f t="shared" si="20"/>
        <v>12</v>
      </c>
    </row>
    <row r="1278" spans="1:17" x14ac:dyDescent="0.25">
      <c r="A1278">
        <v>1277</v>
      </c>
      <c r="B1278">
        <v>238.40716</v>
      </c>
      <c r="C1278" s="4">
        <v>1</v>
      </c>
      <c r="D1278">
        <v>245.39387400000001</v>
      </c>
      <c r="E1278" s="3">
        <v>2</v>
      </c>
      <c r="P1278">
        <v>2</v>
      </c>
      <c r="Q1278" t="str">
        <f t="shared" si="20"/>
        <v>12</v>
      </c>
    </row>
    <row r="1279" spans="1:17" x14ac:dyDescent="0.25">
      <c r="A1279">
        <v>1278</v>
      </c>
      <c r="D1279">
        <v>245.39231000000001</v>
      </c>
      <c r="E1279" s="3">
        <v>2</v>
      </c>
      <c r="P1279">
        <v>1</v>
      </c>
      <c r="Q1279" t="str">
        <f t="shared" si="20"/>
        <v>2</v>
      </c>
    </row>
    <row r="1280" spans="1:17" x14ac:dyDescent="0.25">
      <c r="A1280">
        <v>1279</v>
      </c>
      <c r="D1280">
        <v>245.379786</v>
      </c>
      <c r="E1280" s="3">
        <v>2</v>
      </c>
      <c r="P1280">
        <v>1</v>
      </c>
      <c r="Q1280" t="str">
        <f t="shared" si="20"/>
        <v>2</v>
      </c>
    </row>
    <row r="1281" spans="1:17" x14ac:dyDescent="0.25">
      <c r="A1281">
        <v>1280</v>
      </c>
      <c r="D1281">
        <v>245.36029300000001</v>
      </c>
      <c r="E1281" s="3">
        <v>2</v>
      </c>
      <c r="P1281">
        <v>1</v>
      </c>
      <c r="Q1281" t="str">
        <f t="shared" si="20"/>
        <v>2</v>
      </c>
    </row>
    <row r="1282" spans="1:17" x14ac:dyDescent="0.25">
      <c r="A1282">
        <v>1281</v>
      </c>
      <c r="D1282">
        <v>245.32413399999999</v>
      </c>
      <c r="E1282" s="3">
        <v>2</v>
      </c>
      <c r="F1282">
        <v>242.163993</v>
      </c>
      <c r="G1282" s="2">
        <v>3</v>
      </c>
      <c r="P1282">
        <v>2</v>
      </c>
      <c r="Q1282" t="str">
        <f t="shared" ref="Q1282:Q1345" si="21">CONCATENATE(C1282,E1282,G1282,I1282)</f>
        <v>23</v>
      </c>
    </row>
    <row r="1283" spans="1:17" x14ac:dyDescent="0.25">
      <c r="A1283">
        <v>1282</v>
      </c>
      <c r="D1283">
        <v>245.30428599999999</v>
      </c>
      <c r="E1283" s="3">
        <v>2</v>
      </c>
      <c r="F1283">
        <v>242.15580800000001</v>
      </c>
      <c r="G1283" s="2">
        <v>3</v>
      </c>
      <c r="P1283">
        <v>2</v>
      </c>
      <c r="Q1283" t="str">
        <f t="shared" si="21"/>
        <v>23</v>
      </c>
    </row>
    <row r="1284" spans="1:17" x14ac:dyDescent="0.25">
      <c r="A1284">
        <v>1283</v>
      </c>
      <c r="D1284">
        <v>245.40832</v>
      </c>
      <c r="E1284" s="3">
        <v>2</v>
      </c>
      <c r="F1284">
        <v>242.19974400000001</v>
      </c>
      <c r="G1284" s="2">
        <v>3</v>
      </c>
      <c r="P1284">
        <v>2</v>
      </c>
      <c r="Q1284" t="str">
        <f t="shared" si="21"/>
        <v>23</v>
      </c>
    </row>
    <row r="1285" spans="1:17" x14ac:dyDescent="0.25">
      <c r="A1285">
        <v>1284</v>
      </c>
      <c r="D1285">
        <v>245.378119</v>
      </c>
      <c r="E1285" s="3">
        <v>2</v>
      </c>
      <c r="F1285">
        <v>242.246915</v>
      </c>
      <c r="G1285" s="2">
        <v>3</v>
      </c>
      <c r="H1285">
        <v>245.13111000000001</v>
      </c>
      <c r="I1285" s="5">
        <v>4</v>
      </c>
      <c r="P1285">
        <v>3</v>
      </c>
      <c r="Q1285" t="str">
        <f t="shared" si="21"/>
        <v>234</v>
      </c>
    </row>
    <row r="1286" spans="1:17" x14ac:dyDescent="0.25">
      <c r="A1286">
        <v>1285</v>
      </c>
      <c r="D1286">
        <v>245.378119</v>
      </c>
      <c r="E1286" s="3">
        <v>2</v>
      </c>
      <c r="F1286">
        <v>242.25206600000001</v>
      </c>
      <c r="G1286" s="2">
        <v>3</v>
      </c>
      <c r="H1286">
        <v>245.13111000000001</v>
      </c>
      <c r="I1286" s="5">
        <v>4</v>
      </c>
      <c r="P1286">
        <v>3</v>
      </c>
      <c r="Q1286" t="str">
        <f t="shared" si="21"/>
        <v>234</v>
      </c>
    </row>
    <row r="1287" spans="1:17" x14ac:dyDescent="0.25">
      <c r="A1287">
        <v>1286</v>
      </c>
      <c r="F1287">
        <v>242.22782599999999</v>
      </c>
      <c r="G1287" s="2">
        <v>3</v>
      </c>
      <c r="H1287">
        <v>245.10666499999999</v>
      </c>
      <c r="I1287" s="5">
        <v>4</v>
      </c>
      <c r="P1287">
        <v>2</v>
      </c>
      <c r="Q1287" t="str">
        <f t="shared" si="21"/>
        <v>34</v>
      </c>
    </row>
    <row r="1288" spans="1:17" x14ac:dyDescent="0.25">
      <c r="A1288">
        <v>1287</v>
      </c>
      <c r="F1288">
        <v>242.20328000000001</v>
      </c>
      <c r="G1288" s="2">
        <v>3</v>
      </c>
      <c r="H1288">
        <v>245.116263</v>
      </c>
      <c r="I1288" s="5">
        <v>4</v>
      </c>
      <c r="P1288">
        <v>2</v>
      </c>
      <c r="Q1288" t="str">
        <f t="shared" si="21"/>
        <v>34</v>
      </c>
    </row>
    <row r="1289" spans="1:17" x14ac:dyDescent="0.25">
      <c r="A1289">
        <v>1288</v>
      </c>
      <c r="F1289">
        <v>242.23519999999999</v>
      </c>
      <c r="G1289" s="2">
        <v>3</v>
      </c>
      <c r="H1289">
        <v>245.11540500000001</v>
      </c>
      <c r="I1289" s="5">
        <v>4</v>
      </c>
      <c r="P1289">
        <v>2</v>
      </c>
      <c r="Q1289" t="str">
        <f t="shared" si="21"/>
        <v>34</v>
      </c>
    </row>
    <row r="1290" spans="1:17" x14ac:dyDescent="0.25">
      <c r="A1290">
        <v>1289</v>
      </c>
      <c r="F1290">
        <v>242.27418599999999</v>
      </c>
      <c r="G1290" s="2">
        <v>3</v>
      </c>
      <c r="H1290">
        <v>245.092883</v>
      </c>
      <c r="I1290" s="5">
        <v>4</v>
      </c>
      <c r="P1290">
        <v>2</v>
      </c>
      <c r="Q1290" t="str">
        <f t="shared" si="21"/>
        <v>34</v>
      </c>
    </row>
    <row r="1291" spans="1:17" x14ac:dyDescent="0.25">
      <c r="A1291">
        <v>1290</v>
      </c>
      <c r="B1291">
        <v>259.32422500000001</v>
      </c>
      <c r="C1291" s="4">
        <v>1</v>
      </c>
      <c r="F1291">
        <v>242.280551</v>
      </c>
      <c r="G1291" s="2">
        <v>3</v>
      </c>
      <c r="H1291">
        <v>245.089698</v>
      </c>
      <c r="I1291" s="5">
        <v>4</v>
      </c>
      <c r="P1291">
        <v>3</v>
      </c>
      <c r="Q1291" t="str">
        <f t="shared" si="21"/>
        <v>134</v>
      </c>
    </row>
    <row r="1292" spans="1:17" x14ac:dyDescent="0.25">
      <c r="A1292">
        <v>1291</v>
      </c>
      <c r="B1292">
        <v>259.37548700000002</v>
      </c>
      <c r="C1292" s="4">
        <v>1</v>
      </c>
      <c r="F1292">
        <v>242.322417</v>
      </c>
      <c r="G1292" s="2">
        <v>3</v>
      </c>
      <c r="H1292">
        <v>245.05692199999999</v>
      </c>
      <c r="I1292" s="5">
        <v>4</v>
      </c>
      <c r="P1292">
        <v>3</v>
      </c>
      <c r="Q1292" t="str">
        <f t="shared" si="21"/>
        <v>134</v>
      </c>
    </row>
    <row r="1293" spans="1:17" x14ac:dyDescent="0.25">
      <c r="A1293">
        <v>1292</v>
      </c>
      <c r="B1293">
        <v>259.41467499999999</v>
      </c>
      <c r="C1293" s="4">
        <v>1</v>
      </c>
      <c r="F1293">
        <v>242.163993</v>
      </c>
      <c r="G1293" s="2">
        <v>3</v>
      </c>
      <c r="H1293">
        <v>245.05884399999999</v>
      </c>
      <c r="I1293" s="5">
        <v>4</v>
      </c>
      <c r="P1293">
        <v>3</v>
      </c>
      <c r="Q1293" t="str">
        <f t="shared" si="21"/>
        <v>134</v>
      </c>
    </row>
    <row r="1294" spans="1:17" x14ac:dyDescent="0.25">
      <c r="A1294">
        <v>1293</v>
      </c>
      <c r="B1294">
        <v>259.371443</v>
      </c>
      <c r="C1294" s="4">
        <v>1</v>
      </c>
      <c r="H1294">
        <v>245.08086299999999</v>
      </c>
      <c r="I1294" s="5">
        <v>4</v>
      </c>
      <c r="P1294">
        <v>2</v>
      </c>
      <c r="Q1294" t="str">
        <f t="shared" si="21"/>
        <v>14</v>
      </c>
    </row>
    <row r="1295" spans="1:17" x14ac:dyDescent="0.25">
      <c r="A1295">
        <v>1294</v>
      </c>
      <c r="B1295">
        <v>259.38023199999998</v>
      </c>
      <c r="C1295" s="4">
        <v>1</v>
      </c>
      <c r="H1295">
        <v>245.115557</v>
      </c>
      <c r="I1295" s="5">
        <v>4</v>
      </c>
      <c r="P1295">
        <v>2</v>
      </c>
      <c r="Q1295" t="str">
        <f t="shared" si="21"/>
        <v>14</v>
      </c>
    </row>
    <row r="1296" spans="1:17" x14ac:dyDescent="0.25">
      <c r="A1296">
        <v>1295</v>
      </c>
      <c r="B1296">
        <v>259.35887000000002</v>
      </c>
      <c r="C1296" s="4">
        <v>1</v>
      </c>
      <c r="H1296">
        <v>245.07131799999999</v>
      </c>
      <c r="I1296" s="5">
        <v>4</v>
      </c>
      <c r="P1296">
        <v>2</v>
      </c>
      <c r="Q1296" t="str">
        <f t="shared" si="21"/>
        <v>14</v>
      </c>
    </row>
    <row r="1297" spans="1:17" x14ac:dyDescent="0.25">
      <c r="A1297">
        <v>1296</v>
      </c>
      <c r="B1297">
        <v>259.36770899999999</v>
      </c>
      <c r="C1297" s="4">
        <v>1</v>
      </c>
      <c r="H1297">
        <v>245.105357</v>
      </c>
      <c r="I1297" s="5">
        <v>4</v>
      </c>
      <c r="P1297">
        <v>2</v>
      </c>
      <c r="Q1297" t="str">
        <f t="shared" si="21"/>
        <v>14</v>
      </c>
    </row>
    <row r="1298" spans="1:17" x14ac:dyDescent="0.25">
      <c r="A1298">
        <v>1297</v>
      </c>
      <c r="B1298">
        <v>259.40391799999998</v>
      </c>
      <c r="C1298" s="4">
        <v>1</v>
      </c>
      <c r="H1298">
        <v>245.22509600000001</v>
      </c>
      <c r="I1298" s="5">
        <v>4</v>
      </c>
      <c r="P1298">
        <v>2</v>
      </c>
      <c r="Q1298" t="str">
        <f t="shared" si="21"/>
        <v>14</v>
      </c>
    </row>
    <row r="1299" spans="1:17" x14ac:dyDescent="0.25">
      <c r="A1299">
        <v>1298</v>
      </c>
      <c r="B1299">
        <v>259.39588800000001</v>
      </c>
      <c r="C1299" s="4">
        <v>1</v>
      </c>
      <c r="H1299">
        <v>245.13111000000001</v>
      </c>
      <c r="I1299" s="5">
        <v>4</v>
      </c>
      <c r="P1299">
        <v>2</v>
      </c>
      <c r="Q1299" t="str">
        <f t="shared" si="21"/>
        <v>14</v>
      </c>
    </row>
    <row r="1300" spans="1:17" x14ac:dyDescent="0.25">
      <c r="A1300">
        <v>1299</v>
      </c>
      <c r="B1300">
        <v>259.41932199999997</v>
      </c>
      <c r="C1300" s="4">
        <v>1</v>
      </c>
      <c r="P1300">
        <v>1</v>
      </c>
      <c r="Q1300" t="str">
        <f t="shared" si="21"/>
        <v>1</v>
      </c>
    </row>
    <row r="1301" spans="1:17" x14ac:dyDescent="0.25">
      <c r="A1301">
        <v>1300</v>
      </c>
      <c r="B1301">
        <v>259.42124000000001</v>
      </c>
      <c r="C1301" s="4">
        <v>1</v>
      </c>
      <c r="P1301">
        <v>1</v>
      </c>
      <c r="Q1301" t="str">
        <f t="shared" si="21"/>
        <v>1</v>
      </c>
    </row>
    <row r="1302" spans="1:17" x14ac:dyDescent="0.25">
      <c r="A1302">
        <v>1301</v>
      </c>
      <c r="B1302">
        <v>259.398009</v>
      </c>
      <c r="C1302" s="4">
        <v>1</v>
      </c>
      <c r="D1302">
        <v>265.85348399999998</v>
      </c>
      <c r="E1302" s="3">
        <v>2</v>
      </c>
      <c r="P1302">
        <v>2</v>
      </c>
      <c r="Q1302" t="str">
        <f t="shared" si="21"/>
        <v>12</v>
      </c>
    </row>
    <row r="1303" spans="1:17" x14ac:dyDescent="0.25">
      <c r="A1303">
        <v>1302</v>
      </c>
      <c r="B1303">
        <v>259.40785899999997</v>
      </c>
      <c r="C1303" s="4">
        <v>1</v>
      </c>
      <c r="D1303">
        <v>265.85348399999998</v>
      </c>
      <c r="E1303" s="3">
        <v>2</v>
      </c>
      <c r="P1303">
        <v>2</v>
      </c>
      <c r="Q1303" t="str">
        <f t="shared" si="21"/>
        <v>12</v>
      </c>
    </row>
    <row r="1304" spans="1:17" x14ac:dyDescent="0.25">
      <c r="A1304">
        <v>1303</v>
      </c>
      <c r="B1304">
        <v>259.408007</v>
      </c>
      <c r="C1304" s="4">
        <v>1</v>
      </c>
      <c r="D1304">
        <v>265.85348399999998</v>
      </c>
      <c r="E1304" s="3">
        <v>2</v>
      </c>
      <c r="P1304">
        <v>2</v>
      </c>
      <c r="Q1304" t="str">
        <f t="shared" si="21"/>
        <v>12</v>
      </c>
    </row>
    <row r="1305" spans="1:17" x14ac:dyDescent="0.25">
      <c r="A1305">
        <v>1304</v>
      </c>
      <c r="B1305">
        <v>259.32422500000001</v>
      </c>
      <c r="C1305" s="4">
        <v>1</v>
      </c>
      <c r="D1305">
        <v>265.92211800000001</v>
      </c>
      <c r="E1305" s="3">
        <v>2</v>
      </c>
      <c r="P1305">
        <v>2</v>
      </c>
      <c r="Q1305" t="str">
        <f t="shared" si="21"/>
        <v>12</v>
      </c>
    </row>
    <row r="1306" spans="1:17" x14ac:dyDescent="0.25">
      <c r="A1306">
        <v>1305</v>
      </c>
      <c r="B1306">
        <v>259.32422500000001</v>
      </c>
      <c r="C1306" s="4">
        <v>1</v>
      </c>
      <c r="D1306">
        <v>265.93222300000002</v>
      </c>
      <c r="E1306" s="3">
        <v>2</v>
      </c>
      <c r="P1306">
        <v>2</v>
      </c>
      <c r="Q1306" t="str">
        <f t="shared" si="21"/>
        <v>12</v>
      </c>
    </row>
    <row r="1307" spans="1:17" x14ac:dyDescent="0.25">
      <c r="A1307">
        <v>1306</v>
      </c>
      <c r="D1307">
        <v>265.92635999999999</v>
      </c>
      <c r="E1307" s="3">
        <v>2</v>
      </c>
      <c r="F1307">
        <v>260.14029599999998</v>
      </c>
      <c r="G1307" s="2">
        <v>3</v>
      </c>
      <c r="P1307">
        <v>2</v>
      </c>
      <c r="Q1307" t="str">
        <f t="shared" si="21"/>
        <v>23</v>
      </c>
    </row>
    <row r="1308" spans="1:17" x14ac:dyDescent="0.25">
      <c r="A1308">
        <v>1307</v>
      </c>
      <c r="D1308">
        <v>265.85348399999998</v>
      </c>
      <c r="E1308" s="3">
        <v>2</v>
      </c>
      <c r="F1308">
        <v>260.14029599999998</v>
      </c>
      <c r="G1308" s="2">
        <v>3</v>
      </c>
      <c r="J1308">
        <v>235.885321</v>
      </c>
      <c r="K1308" t="s">
        <v>22</v>
      </c>
      <c r="Q1308" t="str">
        <f t="shared" si="21"/>
        <v>23</v>
      </c>
    </row>
    <row r="1309" spans="1:17" x14ac:dyDescent="0.25">
      <c r="A1309">
        <v>1308</v>
      </c>
      <c r="Q1309" t="str">
        <f t="shared" si="21"/>
        <v/>
      </c>
    </row>
    <row r="1310" spans="1:17" x14ac:dyDescent="0.25">
      <c r="A1310">
        <v>1309</v>
      </c>
      <c r="J1310">
        <v>39.469124000000008</v>
      </c>
      <c r="K1310" t="s">
        <v>22</v>
      </c>
      <c r="Q1310" t="str">
        <f t="shared" si="21"/>
        <v/>
      </c>
    </row>
    <row r="1311" spans="1:17" x14ac:dyDescent="0.25">
      <c r="A1311">
        <v>1310</v>
      </c>
      <c r="F1311">
        <v>38.907593000000006</v>
      </c>
      <c r="G1311" s="2">
        <v>3</v>
      </c>
      <c r="P1311">
        <v>1</v>
      </c>
      <c r="Q1311" t="str">
        <f t="shared" si="21"/>
        <v>3</v>
      </c>
    </row>
    <row r="1312" spans="1:17" x14ac:dyDescent="0.25">
      <c r="A1312">
        <v>1311</v>
      </c>
      <c r="D1312">
        <v>49.107350000000011</v>
      </c>
      <c r="E1312" s="3">
        <v>2</v>
      </c>
      <c r="F1312">
        <v>38.930927000000011</v>
      </c>
      <c r="G1312" s="2">
        <v>3</v>
      </c>
      <c r="P1312">
        <v>2</v>
      </c>
      <c r="Q1312" t="str">
        <f t="shared" si="21"/>
        <v>23</v>
      </c>
    </row>
    <row r="1313" spans="1:17" x14ac:dyDescent="0.25">
      <c r="A1313">
        <v>1312</v>
      </c>
      <c r="D1313">
        <v>49.13818400000001</v>
      </c>
      <c r="E1313" s="3">
        <v>2</v>
      </c>
      <c r="F1313">
        <v>38.917904000000007</v>
      </c>
      <c r="G1313" s="2">
        <v>3</v>
      </c>
      <c r="P1313">
        <v>2</v>
      </c>
      <c r="Q1313" t="str">
        <f t="shared" si="21"/>
        <v>23</v>
      </c>
    </row>
    <row r="1314" spans="1:17" x14ac:dyDescent="0.25">
      <c r="A1314">
        <v>1313</v>
      </c>
      <c r="D1314">
        <v>49.172451000000009</v>
      </c>
      <c r="E1314" s="3">
        <v>2</v>
      </c>
      <c r="F1314">
        <v>38.907539000000007</v>
      </c>
      <c r="G1314" s="2">
        <v>3</v>
      </c>
      <c r="P1314">
        <v>2</v>
      </c>
      <c r="Q1314" t="str">
        <f t="shared" si="21"/>
        <v>23</v>
      </c>
    </row>
    <row r="1315" spans="1:17" x14ac:dyDescent="0.25">
      <c r="A1315">
        <v>1314</v>
      </c>
      <c r="D1315">
        <v>49.118393000000012</v>
      </c>
      <c r="E1315" s="3">
        <v>2</v>
      </c>
      <c r="F1315">
        <v>38.90561300000001</v>
      </c>
      <c r="G1315" s="2">
        <v>3</v>
      </c>
      <c r="P1315">
        <v>2</v>
      </c>
      <c r="Q1315" t="str">
        <f t="shared" si="21"/>
        <v>23</v>
      </c>
    </row>
    <row r="1316" spans="1:17" x14ac:dyDescent="0.25">
      <c r="A1316">
        <v>1315</v>
      </c>
      <c r="D1316">
        <v>49.139328000000006</v>
      </c>
      <c r="E1316" s="3">
        <v>2</v>
      </c>
      <c r="F1316">
        <v>38.89748800000001</v>
      </c>
      <c r="G1316" s="2">
        <v>3</v>
      </c>
      <c r="P1316">
        <v>2</v>
      </c>
      <c r="Q1316" t="str">
        <f t="shared" si="21"/>
        <v>23</v>
      </c>
    </row>
    <row r="1317" spans="1:17" x14ac:dyDescent="0.25">
      <c r="A1317">
        <v>1316</v>
      </c>
      <c r="D1317">
        <v>49.178597000000011</v>
      </c>
      <c r="E1317" s="3">
        <v>2</v>
      </c>
      <c r="F1317">
        <v>38.91561500000001</v>
      </c>
      <c r="G1317" s="2">
        <v>3</v>
      </c>
      <c r="P1317">
        <v>2</v>
      </c>
      <c r="Q1317" t="str">
        <f t="shared" si="21"/>
        <v>23</v>
      </c>
    </row>
    <row r="1318" spans="1:17" x14ac:dyDescent="0.25">
      <c r="A1318">
        <v>1317</v>
      </c>
      <c r="D1318">
        <v>49.178860000000007</v>
      </c>
      <c r="E1318" s="3">
        <v>2</v>
      </c>
      <c r="F1318">
        <v>38.915352000000006</v>
      </c>
      <c r="G1318" s="2">
        <v>3</v>
      </c>
      <c r="P1318">
        <v>2</v>
      </c>
      <c r="Q1318" t="str">
        <f t="shared" si="21"/>
        <v>23</v>
      </c>
    </row>
    <row r="1319" spans="1:17" x14ac:dyDescent="0.25">
      <c r="A1319">
        <v>1318</v>
      </c>
      <c r="D1319">
        <v>49.18557400000001</v>
      </c>
      <c r="E1319" s="3">
        <v>2</v>
      </c>
      <c r="F1319">
        <v>38.937592000000009</v>
      </c>
      <c r="G1319" s="2">
        <v>3</v>
      </c>
      <c r="P1319">
        <v>2</v>
      </c>
      <c r="Q1319" t="str">
        <f t="shared" si="21"/>
        <v>23</v>
      </c>
    </row>
    <row r="1320" spans="1:17" x14ac:dyDescent="0.25">
      <c r="A1320">
        <v>1319</v>
      </c>
      <c r="D1320">
        <v>49.274372000000007</v>
      </c>
      <c r="E1320" s="3">
        <v>2</v>
      </c>
      <c r="F1320">
        <v>38.965767000000007</v>
      </c>
      <c r="G1320" s="2">
        <v>3</v>
      </c>
      <c r="P1320">
        <v>2</v>
      </c>
      <c r="Q1320" t="str">
        <f t="shared" si="21"/>
        <v>23</v>
      </c>
    </row>
    <row r="1321" spans="1:17" x14ac:dyDescent="0.25">
      <c r="A1321">
        <v>1320</v>
      </c>
      <c r="D1321">
        <v>49.300205000000005</v>
      </c>
      <c r="E1321" s="3">
        <v>2</v>
      </c>
      <c r="F1321">
        <v>38.99316000000001</v>
      </c>
      <c r="G1321" s="2">
        <v>3</v>
      </c>
      <c r="P1321">
        <v>2</v>
      </c>
      <c r="Q1321" t="str">
        <f t="shared" si="21"/>
        <v>23</v>
      </c>
    </row>
    <row r="1322" spans="1:17" x14ac:dyDescent="0.25">
      <c r="A1322">
        <v>1321</v>
      </c>
      <c r="D1322">
        <v>49.107350000000011</v>
      </c>
      <c r="E1322" s="3">
        <v>2</v>
      </c>
      <c r="F1322">
        <v>38.907593000000006</v>
      </c>
      <c r="G1322" s="2">
        <v>3</v>
      </c>
      <c r="P1322">
        <v>2</v>
      </c>
      <c r="Q1322" t="str">
        <f t="shared" si="21"/>
        <v>23</v>
      </c>
    </row>
    <row r="1323" spans="1:17" x14ac:dyDescent="0.25">
      <c r="A1323">
        <v>1322</v>
      </c>
      <c r="P1323">
        <v>0</v>
      </c>
      <c r="Q1323" t="str">
        <f t="shared" si="21"/>
        <v/>
      </c>
    </row>
    <row r="1324" spans="1:17" x14ac:dyDescent="0.25">
      <c r="A1324">
        <v>1323</v>
      </c>
      <c r="P1324">
        <v>0</v>
      </c>
      <c r="Q1324" t="str">
        <f t="shared" si="21"/>
        <v/>
      </c>
    </row>
    <row r="1325" spans="1:17" x14ac:dyDescent="0.25">
      <c r="A1325">
        <v>1324</v>
      </c>
      <c r="H1325">
        <v>50.240311000000005</v>
      </c>
      <c r="I1325" s="5">
        <v>4</v>
      </c>
      <c r="P1325">
        <v>1</v>
      </c>
      <c r="Q1325" t="str">
        <f t="shared" si="21"/>
        <v>4</v>
      </c>
    </row>
    <row r="1326" spans="1:17" x14ac:dyDescent="0.25">
      <c r="A1326">
        <v>1325</v>
      </c>
      <c r="B1326">
        <v>61.593128000000007</v>
      </c>
      <c r="C1326" s="4">
        <v>1</v>
      </c>
      <c r="H1326">
        <v>50.217083000000009</v>
      </c>
      <c r="I1326" s="5">
        <v>4</v>
      </c>
      <c r="P1326">
        <v>2</v>
      </c>
      <c r="Q1326" t="str">
        <f t="shared" si="21"/>
        <v>14</v>
      </c>
    </row>
    <row r="1327" spans="1:17" x14ac:dyDescent="0.25">
      <c r="A1327">
        <v>1326</v>
      </c>
      <c r="B1327">
        <v>61.638180000000006</v>
      </c>
      <c r="C1327" s="4">
        <v>1</v>
      </c>
      <c r="H1327">
        <v>50.209164000000008</v>
      </c>
      <c r="I1327" s="5">
        <v>4</v>
      </c>
      <c r="P1327">
        <v>2</v>
      </c>
      <c r="Q1327" t="str">
        <f t="shared" si="21"/>
        <v>14</v>
      </c>
    </row>
    <row r="1328" spans="1:17" x14ac:dyDescent="0.25">
      <c r="A1328">
        <v>1327</v>
      </c>
      <c r="B1328">
        <v>61.628235000000011</v>
      </c>
      <c r="C1328" s="4">
        <v>1</v>
      </c>
      <c r="H1328">
        <v>50.194061000000005</v>
      </c>
      <c r="I1328" s="5">
        <v>4</v>
      </c>
      <c r="P1328">
        <v>2</v>
      </c>
      <c r="Q1328" t="str">
        <f t="shared" si="21"/>
        <v>14</v>
      </c>
    </row>
    <row r="1329" spans="1:17" x14ac:dyDescent="0.25">
      <c r="A1329">
        <v>1328</v>
      </c>
      <c r="B1329">
        <v>61.636410000000005</v>
      </c>
      <c r="C1329" s="4">
        <v>1</v>
      </c>
      <c r="H1329">
        <v>50.193909000000005</v>
      </c>
      <c r="I1329" s="5">
        <v>4</v>
      </c>
      <c r="P1329">
        <v>2</v>
      </c>
      <c r="Q1329" t="str">
        <f t="shared" si="21"/>
        <v>14</v>
      </c>
    </row>
    <row r="1330" spans="1:17" x14ac:dyDescent="0.25">
      <c r="A1330">
        <v>1329</v>
      </c>
      <c r="B1330">
        <v>61.591362000000011</v>
      </c>
      <c r="C1330" s="4">
        <v>1</v>
      </c>
      <c r="H1330">
        <v>50.225521000000008</v>
      </c>
      <c r="I1330" s="5">
        <v>4</v>
      </c>
      <c r="P1330">
        <v>2</v>
      </c>
      <c r="Q1330" t="str">
        <f t="shared" si="21"/>
        <v>14</v>
      </c>
    </row>
    <row r="1331" spans="1:17" x14ac:dyDescent="0.25">
      <c r="A1331">
        <v>1330</v>
      </c>
      <c r="B1331">
        <v>61.609951000000009</v>
      </c>
      <c r="C1331" s="4">
        <v>1</v>
      </c>
      <c r="H1331">
        <v>50.204376000000011</v>
      </c>
      <c r="I1331" s="5">
        <v>4</v>
      </c>
      <c r="P1331">
        <v>2</v>
      </c>
      <c r="Q1331" t="str">
        <f t="shared" si="21"/>
        <v>14</v>
      </c>
    </row>
    <row r="1332" spans="1:17" x14ac:dyDescent="0.25">
      <c r="A1332">
        <v>1331</v>
      </c>
      <c r="B1332">
        <v>61.631516000000005</v>
      </c>
      <c r="C1332" s="4">
        <v>1</v>
      </c>
      <c r="H1332">
        <v>50.21635100000001</v>
      </c>
      <c r="I1332" s="5">
        <v>4</v>
      </c>
      <c r="P1332">
        <v>2</v>
      </c>
      <c r="Q1332" t="str">
        <f t="shared" si="21"/>
        <v>14</v>
      </c>
    </row>
    <row r="1333" spans="1:17" x14ac:dyDescent="0.25">
      <c r="A1333">
        <v>1332</v>
      </c>
      <c r="B1333">
        <v>61.661980000000007</v>
      </c>
      <c r="C1333" s="4">
        <v>1</v>
      </c>
      <c r="H1333">
        <v>50.353428000000008</v>
      </c>
      <c r="I1333" s="5">
        <v>4</v>
      </c>
      <c r="P1333">
        <v>2</v>
      </c>
      <c r="Q1333" t="str">
        <f t="shared" si="21"/>
        <v>14</v>
      </c>
    </row>
    <row r="1334" spans="1:17" x14ac:dyDescent="0.25">
      <c r="A1334">
        <v>1333</v>
      </c>
      <c r="B1334">
        <v>61.672241000000007</v>
      </c>
      <c r="C1334" s="4">
        <v>1</v>
      </c>
      <c r="H1334">
        <v>50.240311000000005</v>
      </c>
      <c r="I1334" s="5">
        <v>4</v>
      </c>
      <c r="P1334">
        <v>2</v>
      </c>
      <c r="Q1334" t="str">
        <f t="shared" si="21"/>
        <v>14</v>
      </c>
    </row>
    <row r="1335" spans="1:17" x14ac:dyDescent="0.25">
      <c r="A1335">
        <v>1334</v>
      </c>
      <c r="B1335">
        <v>61.593128000000007</v>
      </c>
      <c r="C1335" s="4">
        <v>1</v>
      </c>
      <c r="P1335">
        <v>1</v>
      </c>
      <c r="Q1335" t="str">
        <f t="shared" si="21"/>
        <v>1</v>
      </c>
    </row>
    <row r="1336" spans="1:17" x14ac:dyDescent="0.25">
      <c r="A1336">
        <v>1335</v>
      </c>
      <c r="B1336">
        <v>61.593128000000007</v>
      </c>
      <c r="C1336" s="4">
        <v>1</v>
      </c>
      <c r="D1336">
        <v>70.845124000000013</v>
      </c>
      <c r="E1336" s="3">
        <v>2</v>
      </c>
      <c r="P1336">
        <v>2</v>
      </c>
      <c r="Q1336" t="str">
        <f t="shared" si="21"/>
        <v>12</v>
      </c>
    </row>
    <row r="1337" spans="1:17" x14ac:dyDescent="0.25">
      <c r="A1337">
        <v>1336</v>
      </c>
      <c r="D1337">
        <v>70.859247000000011</v>
      </c>
      <c r="E1337" s="3">
        <v>2</v>
      </c>
      <c r="P1337">
        <v>1</v>
      </c>
      <c r="Q1337" t="str">
        <f t="shared" si="21"/>
        <v>2</v>
      </c>
    </row>
    <row r="1338" spans="1:17" x14ac:dyDescent="0.25">
      <c r="A1338">
        <v>1337</v>
      </c>
      <c r="D1338">
        <v>70.821002000000007</v>
      </c>
      <c r="E1338" s="3">
        <v>2</v>
      </c>
      <c r="P1338">
        <v>1</v>
      </c>
      <c r="Q1338" t="str">
        <f t="shared" si="21"/>
        <v>2</v>
      </c>
    </row>
    <row r="1339" spans="1:17" x14ac:dyDescent="0.25">
      <c r="A1339">
        <v>1338</v>
      </c>
      <c r="D1339">
        <v>70.839506</v>
      </c>
      <c r="E1339" s="3">
        <v>2</v>
      </c>
      <c r="P1339">
        <v>1</v>
      </c>
      <c r="Q1339" t="str">
        <f t="shared" si="21"/>
        <v>2</v>
      </c>
    </row>
    <row r="1340" spans="1:17" x14ac:dyDescent="0.25">
      <c r="A1340">
        <v>1339</v>
      </c>
      <c r="D1340">
        <v>70.787086000000002</v>
      </c>
      <c r="E1340" s="3">
        <v>2</v>
      </c>
      <c r="F1340">
        <v>65.318500999999998</v>
      </c>
      <c r="G1340" s="2">
        <v>3</v>
      </c>
      <c r="P1340">
        <v>2</v>
      </c>
      <c r="Q1340" t="str">
        <f t="shared" si="21"/>
        <v>23</v>
      </c>
    </row>
    <row r="1341" spans="1:17" x14ac:dyDescent="0.25">
      <c r="A1341">
        <v>1340</v>
      </c>
      <c r="D1341">
        <v>70.821724000000003</v>
      </c>
      <c r="E1341" s="3">
        <v>2</v>
      </c>
      <c r="F1341">
        <v>65.286110000000008</v>
      </c>
      <c r="G1341" s="2">
        <v>3</v>
      </c>
      <c r="P1341">
        <v>2</v>
      </c>
      <c r="Q1341" t="str">
        <f t="shared" si="21"/>
        <v>23</v>
      </c>
    </row>
    <row r="1342" spans="1:17" x14ac:dyDescent="0.25">
      <c r="A1342">
        <v>1341</v>
      </c>
      <c r="D1342">
        <v>70.835898</v>
      </c>
      <c r="E1342" s="3">
        <v>2</v>
      </c>
      <c r="F1342">
        <v>65.272518000000005</v>
      </c>
      <c r="G1342" s="2">
        <v>3</v>
      </c>
      <c r="P1342">
        <v>2</v>
      </c>
      <c r="Q1342" t="str">
        <f t="shared" si="21"/>
        <v>23</v>
      </c>
    </row>
    <row r="1343" spans="1:17" x14ac:dyDescent="0.25">
      <c r="A1343">
        <v>1342</v>
      </c>
      <c r="D1343">
        <v>70.916152000000011</v>
      </c>
      <c r="E1343" s="3">
        <v>2</v>
      </c>
      <c r="F1343">
        <v>65.315430000000006</v>
      </c>
      <c r="G1343" s="2">
        <v>3</v>
      </c>
      <c r="P1343">
        <v>2</v>
      </c>
      <c r="Q1343" t="str">
        <f t="shared" si="21"/>
        <v>23</v>
      </c>
    </row>
    <row r="1344" spans="1:17" x14ac:dyDescent="0.25">
      <c r="A1344">
        <v>1343</v>
      </c>
      <c r="D1344">
        <v>70.845124000000013</v>
      </c>
      <c r="E1344" s="3">
        <v>2</v>
      </c>
      <c r="F1344">
        <v>65.296108000000004</v>
      </c>
      <c r="G1344" s="2">
        <v>3</v>
      </c>
      <c r="P1344">
        <v>2</v>
      </c>
      <c r="Q1344" t="str">
        <f t="shared" si="21"/>
        <v>23</v>
      </c>
    </row>
    <row r="1345" spans="1:17" x14ac:dyDescent="0.25">
      <c r="A1345">
        <v>1344</v>
      </c>
      <c r="F1345">
        <v>65.288657999999998</v>
      </c>
      <c r="G1345" s="2">
        <v>3</v>
      </c>
      <c r="P1345">
        <v>1</v>
      </c>
      <c r="Q1345" t="str">
        <f t="shared" si="21"/>
        <v>3</v>
      </c>
    </row>
    <row r="1346" spans="1:17" x14ac:dyDescent="0.25">
      <c r="A1346">
        <v>1345</v>
      </c>
      <c r="F1346">
        <v>65.315170000000009</v>
      </c>
      <c r="G1346" s="2">
        <v>3</v>
      </c>
      <c r="H1346">
        <v>71.220001000000011</v>
      </c>
      <c r="I1346" s="5">
        <v>4</v>
      </c>
      <c r="P1346">
        <v>2</v>
      </c>
      <c r="Q1346" t="str">
        <f t="shared" ref="Q1346:Q1409" si="22">CONCATENATE(C1346,E1346,G1346,I1346)</f>
        <v>34</v>
      </c>
    </row>
    <row r="1347" spans="1:17" x14ac:dyDescent="0.25">
      <c r="A1347">
        <v>1346</v>
      </c>
      <c r="F1347">
        <v>65.333866</v>
      </c>
      <c r="G1347" s="2">
        <v>3</v>
      </c>
      <c r="H1347">
        <v>71.226547000000011</v>
      </c>
      <c r="I1347" s="5">
        <v>4</v>
      </c>
      <c r="P1347">
        <v>2</v>
      </c>
      <c r="Q1347" t="str">
        <f t="shared" si="22"/>
        <v>34</v>
      </c>
    </row>
    <row r="1348" spans="1:17" x14ac:dyDescent="0.25">
      <c r="A1348">
        <v>1347</v>
      </c>
      <c r="F1348">
        <v>65.33672700000001</v>
      </c>
      <c r="G1348" s="2">
        <v>3</v>
      </c>
      <c r="H1348">
        <v>71.254948000000013</v>
      </c>
      <c r="I1348" s="5">
        <v>4</v>
      </c>
      <c r="P1348">
        <v>2</v>
      </c>
      <c r="Q1348" t="str">
        <f t="shared" si="22"/>
        <v>34</v>
      </c>
    </row>
    <row r="1349" spans="1:17" x14ac:dyDescent="0.25">
      <c r="A1349">
        <v>1348</v>
      </c>
      <c r="F1349">
        <v>65.318500999999998</v>
      </c>
      <c r="G1349" s="2">
        <v>3</v>
      </c>
      <c r="H1349">
        <v>71.241444000000001</v>
      </c>
      <c r="I1349" s="5">
        <v>4</v>
      </c>
      <c r="P1349">
        <v>2</v>
      </c>
      <c r="Q1349" t="str">
        <f t="shared" si="22"/>
        <v>34</v>
      </c>
    </row>
    <row r="1350" spans="1:17" x14ac:dyDescent="0.25">
      <c r="A1350">
        <v>1349</v>
      </c>
      <c r="B1350">
        <v>82.189935000000006</v>
      </c>
      <c r="C1350" s="4">
        <v>1</v>
      </c>
      <c r="F1350">
        <v>65.279232000000007</v>
      </c>
      <c r="G1350" s="2">
        <v>3</v>
      </c>
      <c r="H1350">
        <v>71.310976000000011</v>
      </c>
      <c r="I1350" s="5">
        <v>4</v>
      </c>
      <c r="P1350">
        <v>3</v>
      </c>
      <c r="Q1350" t="str">
        <f t="shared" si="22"/>
        <v>134</v>
      </c>
    </row>
    <row r="1351" spans="1:17" x14ac:dyDescent="0.25">
      <c r="A1351">
        <v>1350</v>
      </c>
      <c r="B1351">
        <v>82.189935000000006</v>
      </c>
      <c r="C1351" s="4">
        <v>1</v>
      </c>
      <c r="H1351">
        <v>71.267628000000002</v>
      </c>
      <c r="I1351" s="5">
        <v>4</v>
      </c>
      <c r="P1351">
        <v>2</v>
      </c>
      <c r="Q1351" t="str">
        <f t="shared" si="22"/>
        <v>14</v>
      </c>
    </row>
    <row r="1352" spans="1:17" x14ac:dyDescent="0.25">
      <c r="A1352">
        <v>1351</v>
      </c>
      <c r="B1352">
        <v>82.132309000000006</v>
      </c>
      <c r="C1352" s="4">
        <v>1</v>
      </c>
      <c r="H1352">
        <v>71.244588000000007</v>
      </c>
      <c r="I1352" s="5">
        <v>4</v>
      </c>
      <c r="P1352">
        <v>2</v>
      </c>
      <c r="Q1352" t="str">
        <f t="shared" si="22"/>
        <v>14</v>
      </c>
    </row>
    <row r="1353" spans="1:17" x14ac:dyDescent="0.25">
      <c r="A1353">
        <v>1352</v>
      </c>
      <c r="B1353">
        <v>82.133288000000007</v>
      </c>
      <c r="C1353" s="4">
        <v>1</v>
      </c>
      <c r="H1353">
        <v>71.223146000000014</v>
      </c>
      <c r="I1353" s="5">
        <v>4</v>
      </c>
      <c r="P1353">
        <v>2</v>
      </c>
      <c r="Q1353" t="str">
        <f t="shared" si="22"/>
        <v>14</v>
      </c>
    </row>
    <row r="1354" spans="1:17" x14ac:dyDescent="0.25">
      <c r="A1354">
        <v>1353</v>
      </c>
      <c r="B1354">
        <v>82.137101000000001</v>
      </c>
      <c r="C1354" s="4">
        <v>1</v>
      </c>
      <c r="H1354">
        <v>71.253505000000004</v>
      </c>
      <c r="I1354" s="5">
        <v>4</v>
      </c>
      <c r="P1354">
        <v>2</v>
      </c>
      <c r="Q1354" t="str">
        <f t="shared" si="22"/>
        <v>14</v>
      </c>
    </row>
    <row r="1355" spans="1:17" x14ac:dyDescent="0.25">
      <c r="A1355">
        <v>1354</v>
      </c>
      <c r="B1355">
        <v>82.142772000000008</v>
      </c>
      <c r="C1355" s="4">
        <v>1</v>
      </c>
      <c r="P1355">
        <v>1</v>
      </c>
      <c r="Q1355" t="str">
        <f t="shared" si="22"/>
        <v>1</v>
      </c>
    </row>
    <row r="1356" spans="1:17" x14ac:dyDescent="0.25">
      <c r="A1356">
        <v>1355</v>
      </c>
      <c r="B1356">
        <v>82.116382000000002</v>
      </c>
      <c r="C1356" s="4">
        <v>1</v>
      </c>
      <c r="P1356">
        <v>1</v>
      </c>
      <c r="Q1356" t="str">
        <f t="shared" si="22"/>
        <v>1</v>
      </c>
    </row>
    <row r="1357" spans="1:17" x14ac:dyDescent="0.25">
      <c r="A1357">
        <v>1356</v>
      </c>
      <c r="B1357">
        <v>82.128855000000001</v>
      </c>
      <c r="C1357" s="4">
        <v>1</v>
      </c>
      <c r="D1357">
        <v>87.017514000000006</v>
      </c>
      <c r="E1357" s="3">
        <v>2</v>
      </c>
      <c r="P1357">
        <v>2</v>
      </c>
      <c r="Q1357" t="str">
        <f t="shared" si="22"/>
        <v>12</v>
      </c>
    </row>
    <row r="1358" spans="1:17" x14ac:dyDescent="0.25">
      <c r="A1358">
        <v>1357</v>
      </c>
      <c r="B1358">
        <v>82.164111000000005</v>
      </c>
      <c r="C1358" s="4">
        <v>1</v>
      </c>
      <c r="D1358">
        <v>87.067562000000009</v>
      </c>
      <c r="E1358" s="3">
        <v>2</v>
      </c>
      <c r="P1358">
        <v>2</v>
      </c>
      <c r="Q1358" t="str">
        <f t="shared" si="22"/>
        <v>12</v>
      </c>
    </row>
    <row r="1359" spans="1:17" x14ac:dyDescent="0.25">
      <c r="A1359">
        <v>1358</v>
      </c>
      <c r="B1359">
        <v>82.176533000000006</v>
      </c>
      <c r="C1359" s="4">
        <v>1</v>
      </c>
      <c r="D1359">
        <v>87.056481000000005</v>
      </c>
      <c r="E1359" s="3">
        <v>2</v>
      </c>
      <c r="P1359">
        <v>2</v>
      </c>
      <c r="Q1359" t="str">
        <f t="shared" si="22"/>
        <v>12</v>
      </c>
    </row>
    <row r="1360" spans="1:17" x14ac:dyDescent="0.25">
      <c r="A1360">
        <v>1359</v>
      </c>
      <c r="B1360">
        <v>82.189935000000006</v>
      </c>
      <c r="C1360" s="4">
        <v>1</v>
      </c>
      <c r="D1360">
        <v>87.023184000000015</v>
      </c>
      <c r="E1360" s="3">
        <v>2</v>
      </c>
      <c r="P1360">
        <v>2</v>
      </c>
      <c r="Q1360" t="str">
        <f t="shared" si="22"/>
        <v>12</v>
      </c>
    </row>
    <row r="1361" spans="1:17" x14ac:dyDescent="0.25">
      <c r="A1361">
        <v>1360</v>
      </c>
      <c r="B1361">
        <v>82.189935000000006</v>
      </c>
      <c r="C1361" s="4">
        <v>1</v>
      </c>
      <c r="D1361">
        <v>87.028904000000011</v>
      </c>
      <c r="E1361" s="3">
        <v>2</v>
      </c>
      <c r="P1361">
        <v>2</v>
      </c>
      <c r="Q1361" t="str">
        <f t="shared" si="22"/>
        <v>12</v>
      </c>
    </row>
    <row r="1362" spans="1:17" x14ac:dyDescent="0.25">
      <c r="A1362">
        <v>1361</v>
      </c>
      <c r="D1362">
        <v>87.019987000000015</v>
      </c>
      <c r="E1362" s="3">
        <v>2</v>
      </c>
      <c r="P1362">
        <v>1</v>
      </c>
      <c r="Q1362" t="str">
        <f t="shared" si="22"/>
        <v>2</v>
      </c>
    </row>
    <row r="1363" spans="1:17" x14ac:dyDescent="0.25">
      <c r="A1363">
        <v>1362</v>
      </c>
      <c r="D1363">
        <v>87.004113000000004</v>
      </c>
      <c r="E1363" s="3">
        <v>2</v>
      </c>
      <c r="P1363">
        <v>1</v>
      </c>
      <c r="Q1363" t="str">
        <f t="shared" si="22"/>
        <v>2</v>
      </c>
    </row>
    <row r="1364" spans="1:17" x14ac:dyDescent="0.25">
      <c r="A1364">
        <v>1363</v>
      </c>
      <c r="D1364">
        <v>87.01777100000001</v>
      </c>
      <c r="E1364" s="3">
        <v>2</v>
      </c>
      <c r="P1364">
        <v>1</v>
      </c>
      <c r="Q1364" t="str">
        <f t="shared" si="22"/>
        <v>2</v>
      </c>
    </row>
    <row r="1365" spans="1:17" x14ac:dyDescent="0.25">
      <c r="A1365">
        <v>1364</v>
      </c>
      <c r="D1365">
        <v>87.065861000000012</v>
      </c>
      <c r="E1365" s="3">
        <v>2</v>
      </c>
      <c r="P1365">
        <v>1</v>
      </c>
      <c r="Q1365" t="str">
        <f t="shared" si="22"/>
        <v>2</v>
      </c>
    </row>
    <row r="1366" spans="1:17" x14ac:dyDescent="0.25">
      <c r="A1366">
        <v>1365</v>
      </c>
      <c r="D1366">
        <v>87.017514000000006</v>
      </c>
      <c r="E1366" s="3">
        <v>2</v>
      </c>
      <c r="F1366">
        <v>88.067664000000008</v>
      </c>
      <c r="G1366" s="2">
        <v>3</v>
      </c>
      <c r="P1366">
        <v>2</v>
      </c>
      <c r="Q1366" t="str">
        <f t="shared" si="22"/>
        <v>23</v>
      </c>
    </row>
    <row r="1367" spans="1:17" x14ac:dyDescent="0.25">
      <c r="A1367">
        <v>1366</v>
      </c>
      <c r="F1367">
        <v>88.051583000000008</v>
      </c>
      <c r="G1367" s="2">
        <v>3</v>
      </c>
      <c r="P1367">
        <v>1</v>
      </c>
      <c r="Q1367" t="str">
        <f t="shared" si="22"/>
        <v>3</v>
      </c>
    </row>
    <row r="1368" spans="1:17" x14ac:dyDescent="0.25">
      <c r="A1368">
        <v>1367</v>
      </c>
      <c r="F1368">
        <v>88.038697000000013</v>
      </c>
      <c r="G1368" s="2">
        <v>3</v>
      </c>
      <c r="H1368">
        <v>89.282650000000004</v>
      </c>
      <c r="I1368" s="5">
        <v>4</v>
      </c>
      <c r="P1368">
        <v>2</v>
      </c>
      <c r="Q1368" t="str">
        <f t="shared" si="22"/>
        <v>34</v>
      </c>
    </row>
    <row r="1369" spans="1:17" x14ac:dyDescent="0.25">
      <c r="A1369">
        <v>1368</v>
      </c>
      <c r="F1369">
        <v>88.010397000000012</v>
      </c>
      <c r="G1369" s="2">
        <v>3</v>
      </c>
      <c r="H1369">
        <v>89.260847000000012</v>
      </c>
      <c r="I1369" s="5">
        <v>4</v>
      </c>
      <c r="P1369">
        <v>2</v>
      </c>
      <c r="Q1369" t="str">
        <f t="shared" si="22"/>
        <v>34</v>
      </c>
    </row>
    <row r="1370" spans="1:17" x14ac:dyDescent="0.25">
      <c r="A1370">
        <v>1369</v>
      </c>
      <c r="F1370">
        <v>87.988699000000011</v>
      </c>
      <c r="G1370" s="2">
        <v>3</v>
      </c>
      <c r="H1370">
        <v>89.256726000000015</v>
      </c>
      <c r="I1370" s="5">
        <v>4</v>
      </c>
      <c r="P1370">
        <v>2</v>
      </c>
      <c r="Q1370" t="str">
        <f t="shared" si="22"/>
        <v>34</v>
      </c>
    </row>
    <row r="1371" spans="1:17" x14ac:dyDescent="0.25">
      <c r="A1371">
        <v>1370</v>
      </c>
      <c r="F1371">
        <v>88.038542000000007</v>
      </c>
      <c r="G1371" s="2">
        <v>3</v>
      </c>
      <c r="H1371">
        <v>89.234148000000005</v>
      </c>
      <c r="I1371" s="5">
        <v>4</v>
      </c>
      <c r="P1371">
        <v>2</v>
      </c>
      <c r="Q1371" t="str">
        <f t="shared" si="22"/>
        <v>34</v>
      </c>
    </row>
    <row r="1372" spans="1:17" x14ac:dyDescent="0.25">
      <c r="A1372">
        <v>1371</v>
      </c>
      <c r="F1372">
        <v>88.01096600000001</v>
      </c>
      <c r="G1372" s="2">
        <v>3</v>
      </c>
      <c r="H1372">
        <v>89.224253000000004</v>
      </c>
      <c r="I1372" s="5">
        <v>4</v>
      </c>
      <c r="P1372">
        <v>2</v>
      </c>
      <c r="Q1372" t="str">
        <f t="shared" si="22"/>
        <v>34</v>
      </c>
    </row>
    <row r="1373" spans="1:17" x14ac:dyDescent="0.25">
      <c r="A1373">
        <v>1372</v>
      </c>
      <c r="F1373">
        <v>87.916022000000012</v>
      </c>
      <c r="G1373" s="2">
        <v>3</v>
      </c>
      <c r="H1373">
        <v>89.225695000000002</v>
      </c>
      <c r="I1373" s="5">
        <v>4</v>
      </c>
      <c r="P1373">
        <v>2</v>
      </c>
      <c r="Q1373" t="str">
        <f t="shared" si="22"/>
        <v>34</v>
      </c>
    </row>
    <row r="1374" spans="1:17" x14ac:dyDescent="0.25">
      <c r="A1374">
        <v>1373</v>
      </c>
      <c r="F1374">
        <v>87.943030000000007</v>
      </c>
      <c r="G1374" s="2">
        <v>3</v>
      </c>
      <c r="H1374">
        <v>89.215128000000007</v>
      </c>
      <c r="I1374" s="5">
        <v>4</v>
      </c>
      <c r="P1374">
        <v>2</v>
      </c>
      <c r="Q1374" t="str">
        <f t="shared" si="22"/>
        <v>34</v>
      </c>
    </row>
    <row r="1375" spans="1:17" x14ac:dyDescent="0.25">
      <c r="A1375">
        <v>1374</v>
      </c>
      <c r="B1375">
        <v>103.65003200000001</v>
      </c>
      <c r="C1375" s="4">
        <v>1</v>
      </c>
      <c r="F1375">
        <v>87.98179300000001</v>
      </c>
      <c r="G1375" s="2">
        <v>3</v>
      </c>
      <c r="H1375">
        <v>89.256312000000008</v>
      </c>
      <c r="I1375" s="5">
        <v>4</v>
      </c>
      <c r="P1375">
        <v>3</v>
      </c>
      <c r="Q1375" t="str">
        <f t="shared" si="22"/>
        <v>134</v>
      </c>
    </row>
    <row r="1376" spans="1:17" x14ac:dyDescent="0.25">
      <c r="A1376">
        <v>1375</v>
      </c>
      <c r="B1376">
        <v>103.69962000000001</v>
      </c>
      <c r="C1376" s="4">
        <v>1</v>
      </c>
      <c r="F1376">
        <v>88.067664000000008</v>
      </c>
      <c r="G1376" s="2">
        <v>3</v>
      </c>
      <c r="H1376">
        <v>89.257393000000008</v>
      </c>
      <c r="I1376" s="5">
        <v>4</v>
      </c>
      <c r="P1376">
        <v>3</v>
      </c>
      <c r="Q1376" t="str">
        <f t="shared" si="22"/>
        <v>134</v>
      </c>
    </row>
    <row r="1377" spans="1:17" x14ac:dyDescent="0.25">
      <c r="A1377">
        <v>1376</v>
      </c>
      <c r="B1377">
        <v>103.68075200000001</v>
      </c>
      <c r="C1377" s="4">
        <v>1</v>
      </c>
      <c r="H1377">
        <v>89.293526000000014</v>
      </c>
      <c r="I1377" s="5">
        <v>4</v>
      </c>
      <c r="P1377">
        <v>2</v>
      </c>
      <c r="Q1377" t="str">
        <f t="shared" si="22"/>
        <v>14</v>
      </c>
    </row>
    <row r="1378" spans="1:17" x14ac:dyDescent="0.25">
      <c r="A1378">
        <v>1377</v>
      </c>
      <c r="B1378">
        <v>103.71157500000001</v>
      </c>
      <c r="C1378" s="4">
        <v>1</v>
      </c>
      <c r="H1378">
        <v>89.282650000000004</v>
      </c>
      <c r="I1378" s="5">
        <v>4</v>
      </c>
      <c r="P1378">
        <v>2</v>
      </c>
      <c r="Q1378" t="str">
        <f t="shared" si="22"/>
        <v>14</v>
      </c>
    </row>
    <row r="1379" spans="1:17" x14ac:dyDescent="0.25">
      <c r="A1379">
        <v>1378</v>
      </c>
      <c r="B1379">
        <v>103.709</v>
      </c>
      <c r="C1379" s="4">
        <v>1</v>
      </c>
      <c r="P1379">
        <v>1</v>
      </c>
      <c r="Q1379" t="str">
        <f t="shared" si="22"/>
        <v>1</v>
      </c>
    </row>
    <row r="1380" spans="1:17" x14ac:dyDescent="0.25">
      <c r="A1380">
        <v>1379</v>
      </c>
      <c r="B1380">
        <v>103.68085500000001</v>
      </c>
      <c r="C1380" s="4">
        <v>1</v>
      </c>
      <c r="P1380">
        <v>1</v>
      </c>
      <c r="Q1380" t="str">
        <f t="shared" si="22"/>
        <v>1</v>
      </c>
    </row>
    <row r="1381" spans="1:17" x14ac:dyDescent="0.25">
      <c r="A1381">
        <v>1380</v>
      </c>
      <c r="B1381">
        <v>103.67405000000001</v>
      </c>
      <c r="C1381" s="4">
        <v>1</v>
      </c>
      <c r="P1381">
        <v>1</v>
      </c>
      <c r="Q1381" t="str">
        <f t="shared" si="22"/>
        <v>1</v>
      </c>
    </row>
    <row r="1382" spans="1:17" x14ac:dyDescent="0.25">
      <c r="A1382">
        <v>1381</v>
      </c>
      <c r="B1382">
        <v>103.67755500000001</v>
      </c>
      <c r="C1382" s="4">
        <v>1</v>
      </c>
      <c r="D1382">
        <v>110.016552</v>
      </c>
      <c r="E1382" s="3">
        <v>2</v>
      </c>
      <c r="P1382">
        <v>2</v>
      </c>
      <c r="Q1382" t="str">
        <f t="shared" si="22"/>
        <v>12</v>
      </c>
    </row>
    <row r="1383" spans="1:17" x14ac:dyDescent="0.25">
      <c r="A1383">
        <v>1382</v>
      </c>
      <c r="B1383">
        <v>103.68734800000001</v>
      </c>
      <c r="C1383" s="4">
        <v>1</v>
      </c>
      <c r="D1383">
        <v>110.03551899999999</v>
      </c>
      <c r="E1383" s="3">
        <v>2</v>
      </c>
      <c r="P1383">
        <v>2</v>
      </c>
      <c r="Q1383" t="str">
        <f t="shared" si="22"/>
        <v>12</v>
      </c>
    </row>
    <row r="1384" spans="1:17" x14ac:dyDescent="0.25">
      <c r="A1384">
        <v>1383</v>
      </c>
      <c r="B1384">
        <v>103.71822400000001</v>
      </c>
      <c r="C1384" s="4">
        <v>1</v>
      </c>
      <c r="D1384">
        <v>110.01273399999999</v>
      </c>
      <c r="E1384" s="3">
        <v>2</v>
      </c>
      <c r="P1384">
        <v>2</v>
      </c>
      <c r="Q1384" t="str">
        <f t="shared" si="22"/>
        <v>12</v>
      </c>
    </row>
    <row r="1385" spans="1:17" x14ac:dyDescent="0.25">
      <c r="A1385">
        <v>1384</v>
      </c>
      <c r="B1385">
        <v>103.65003200000001</v>
      </c>
      <c r="C1385" s="4">
        <v>1</v>
      </c>
      <c r="D1385">
        <v>109.96645000000001</v>
      </c>
      <c r="E1385" s="3">
        <v>2</v>
      </c>
      <c r="P1385">
        <v>2</v>
      </c>
      <c r="Q1385" t="str">
        <f t="shared" si="22"/>
        <v>12</v>
      </c>
    </row>
    <row r="1386" spans="1:17" x14ac:dyDescent="0.25">
      <c r="A1386">
        <v>1385</v>
      </c>
      <c r="D1386">
        <v>109.97371699999999</v>
      </c>
      <c r="E1386" s="3">
        <v>2</v>
      </c>
      <c r="P1386">
        <v>1</v>
      </c>
      <c r="Q1386" t="str">
        <f t="shared" si="22"/>
        <v>2</v>
      </c>
    </row>
    <row r="1387" spans="1:17" x14ac:dyDescent="0.25">
      <c r="A1387">
        <v>1386</v>
      </c>
      <c r="D1387">
        <v>109.99072700000001</v>
      </c>
      <c r="E1387" s="3">
        <v>2</v>
      </c>
      <c r="P1387">
        <v>1</v>
      </c>
      <c r="Q1387" t="str">
        <f t="shared" si="22"/>
        <v>2</v>
      </c>
    </row>
    <row r="1388" spans="1:17" x14ac:dyDescent="0.25">
      <c r="A1388">
        <v>1387</v>
      </c>
      <c r="D1388">
        <v>109.92547300000001</v>
      </c>
      <c r="E1388" s="3">
        <v>2</v>
      </c>
      <c r="P1388">
        <v>1</v>
      </c>
      <c r="Q1388" t="str">
        <f t="shared" si="22"/>
        <v>2</v>
      </c>
    </row>
    <row r="1389" spans="1:17" x14ac:dyDescent="0.25">
      <c r="A1389">
        <v>1388</v>
      </c>
      <c r="D1389">
        <v>109.762337</v>
      </c>
      <c r="E1389" s="3">
        <v>2</v>
      </c>
      <c r="F1389">
        <v>109.26097100000001</v>
      </c>
      <c r="G1389" s="2">
        <v>3</v>
      </c>
      <c r="P1389">
        <v>2</v>
      </c>
      <c r="Q1389" t="str">
        <f t="shared" si="22"/>
        <v>23</v>
      </c>
    </row>
    <row r="1390" spans="1:17" x14ac:dyDescent="0.25">
      <c r="A1390">
        <v>1389</v>
      </c>
      <c r="D1390">
        <v>109.88635300000001</v>
      </c>
      <c r="E1390" s="3">
        <v>2</v>
      </c>
      <c r="F1390">
        <v>109.22850099999999</v>
      </c>
      <c r="G1390" s="2">
        <v>3</v>
      </c>
      <c r="P1390">
        <v>2</v>
      </c>
      <c r="Q1390" t="str">
        <f t="shared" si="22"/>
        <v>23</v>
      </c>
    </row>
    <row r="1391" spans="1:17" x14ac:dyDescent="0.25">
      <c r="A1391">
        <v>1390</v>
      </c>
      <c r="D1391">
        <v>110.016552</v>
      </c>
      <c r="E1391" s="3">
        <v>2</v>
      </c>
      <c r="F1391">
        <v>109.222161</v>
      </c>
      <c r="G1391" s="2">
        <v>3</v>
      </c>
      <c r="P1391">
        <v>2</v>
      </c>
      <c r="Q1391" t="str">
        <f t="shared" si="22"/>
        <v>23</v>
      </c>
    </row>
    <row r="1392" spans="1:17" x14ac:dyDescent="0.25">
      <c r="A1392">
        <v>1391</v>
      </c>
      <c r="F1392">
        <v>109.21849900000001</v>
      </c>
      <c r="G1392" s="2">
        <v>3</v>
      </c>
      <c r="H1392">
        <v>110.740689</v>
      </c>
      <c r="I1392" s="5">
        <v>4</v>
      </c>
      <c r="P1392">
        <v>2</v>
      </c>
      <c r="Q1392" t="str">
        <f t="shared" si="22"/>
        <v>34</v>
      </c>
    </row>
    <row r="1393" spans="1:17" x14ac:dyDescent="0.25">
      <c r="A1393">
        <v>1392</v>
      </c>
      <c r="F1393">
        <v>109.24422100000001</v>
      </c>
      <c r="G1393" s="2">
        <v>3</v>
      </c>
      <c r="H1393">
        <v>110.81176400000001</v>
      </c>
      <c r="I1393" s="5">
        <v>4</v>
      </c>
      <c r="P1393">
        <v>2</v>
      </c>
      <c r="Q1393" t="str">
        <f t="shared" si="22"/>
        <v>34</v>
      </c>
    </row>
    <row r="1394" spans="1:17" x14ac:dyDescent="0.25">
      <c r="A1394">
        <v>1393</v>
      </c>
      <c r="F1394">
        <v>109.259117</v>
      </c>
      <c r="G1394" s="2">
        <v>3</v>
      </c>
      <c r="H1394">
        <v>110.84088500000001</v>
      </c>
      <c r="I1394" s="5">
        <v>4</v>
      </c>
      <c r="P1394">
        <v>2</v>
      </c>
      <c r="Q1394" t="str">
        <f t="shared" si="22"/>
        <v>34</v>
      </c>
    </row>
    <row r="1395" spans="1:17" x14ac:dyDescent="0.25">
      <c r="A1395">
        <v>1394</v>
      </c>
      <c r="F1395">
        <v>109.256485</v>
      </c>
      <c r="G1395" s="2">
        <v>3</v>
      </c>
      <c r="H1395">
        <v>110.83923799999999</v>
      </c>
      <c r="I1395" s="5">
        <v>4</v>
      </c>
      <c r="P1395">
        <v>2</v>
      </c>
      <c r="Q1395" t="str">
        <f t="shared" si="22"/>
        <v>34</v>
      </c>
    </row>
    <row r="1396" spans="1:17" x14ac:dyDescent="0.25">
      <c r="A1396">
        <v>1395</v>
      </c>
      <c r="F1396">
        <v>109.292981</v>
      </c>
      <c r="G1396" s="2">
        <v>3</v>
      </c>
      <c r="H1396">
        <v>110.82573400000001</v>
      </c>
      <c r="I1396" s="5">
        <v>4</v>
      </c>
      <c r="P1396">
        <v>2</v>
      </c>
      <c r="Q1396" t="str">
        <f t="shared" si="22"/>
        <v>34</v>
      </c>
    </row>
    <row r="1397" spans="1:17" x14ac:dyDescent="0.25">
      <c r="A1397">
        <v>1396</v>
      </c>
      <c r="F1397">
        <v>109.31040200000001</v>
      </c>
      <c r="G1397" s="2">
        <v>3</v>
      </c>
      <c r="H1397">
        <v>110.805119</v>
      </c>
      <c r="I1397" s="5">
        <v>4</v>
      </c>
      <c r="P1397">
        <v>2</v>
      </c>
      <c r="Q1397" t="str">
        <f t="shared" si="22"/>
        <v>34</v>
      </c>
    </row>
    <row r="1398" spans="1:17" x14ac:dyDescent="0.25">
      <c r="A1398">
        <v>1397</v>
      </c>
      <c r="F1398">
        <v>109.30648500000001</v>
      </c>
      <c r="G1398" s="2">
        <v>3</v>
      </c>
      <c r="H1398">
        <v>110.79223300000001</v>
      </c>
      <c r="I1398" s="5">
        <v>4</v>
      </c>
      <c r="P1398">
        <v>2</v>
      </c>
      <c r="Q1398" t="str">
        <f t="shared" si="22"/>
        <v>34</v>
      </c>
    </row>
    <row r="1399" spans="1:17" x14ac:dyDescent="0.25">
      <c r="A1399">
        <v>1398</v>
      </c>
      <c r="F1399">
        <v>109.243599</v>
      </c>
      <c r="G1399" s="2">
        <v>3</v>
      </c>
      <c r="H1399">
        <v>110.800167</v>
      </c>
      <c r="I1399" s="5">
        <v>4</v>
      </c>
      <c r="P1399">
        <v>2</v>
      </c>
      <c r="Q1399" t="str">
        <f t="shared" si="22"/>
        <v>34</v>
      </c>
    </row>
    <row r="1400" spans="1:17" x14ac:dyDescent="0.25">
      <c r="A1400">
        <v>1399</v>
      </c>
      <c r="F1400">
        <v>109.25164100000001</v>
      </c>
      <c r="G1400" s="2">
        <v>3</v>
      </c>
      <c r="H1400">
        <v>110.79702399999999</v>
      </c>
      <c r="I1400" s="5">
        <v>4</v>
      </c>
      <c r="P1400">
        <v>2</v>
      </c>
      <c r="Q1400" t="str">
        <f t="shared" si="22"/>
        <v>34</v>
      </c>
    </row>
    <row r="1401" spans="1:17" x14ac:dyDescent="0.25">
      <c r="A1401">
        <v>1400</v>
      </c>
      <c r="B1401">
        <v>125.63185200000001</v>
      </c>
      <c r="C1401" s="4">
        <v>1</v>
      </c>
      <c r="F1401">
        <v>109.26097100000001</v>
      </c>
      <c r="G1401" s="2">
        <v>3</v>
      </c>
      <c r="H1401">
        <v>110.832329</v>
      </c>
      <c r="I1401" s="5">
        <v>4</v>
      </c>
      <c r="P1401">
        <v>3</v>
      </c>
      <c r="Q1401" t="str">
        <f t="shared" si="22"/>
        <v>134</v>
      </c>
    </row>
    <row r="1402" spans="1:17" x14ac:dyDescent="0.25">
      <c r="A1402">
        <v>1401</v>
      </c>
      <c r="B1402">
        <v>125.62556499999999</v>
      </c>
      <c r="C1402" s="4">
        <v>1</v>
      </c>
      <c r="H1402">
        <v>110.894131</v>
      </c>
      <c r="I1402" s="5">
        <v>4</v>
      </c>
      <c r="P1402">
        <v>2</v>
      </c>
      <c r="Q1402" t="str">
        <f t="shared" si="22"/>
        <v>14</v>
      </c>
    </row>
    <row r="1403" spans="1:17" x14ac:dyDescent="0.25">
      <c r="A1403">
        <v>1402</v>
      </c>
      <c r="B1403">
        <v>125.64082400000001</v>
      </c>
      <c r="C1403" s="4">
        <v>1</v>
      </c>
      <c r="H1403">
        <v>110.718727</v>
      </c>
      <c r="I1403" s="5">
        <v>4</v>
      </c>
      <c r="P1403">
        <v>2</v>
      </c>
      <c r="Q1403" t="str">
        <f t="shared" si="22"/>
        <v>14</v>
      </c>
    </row>
    <row r="1404" spans="1:17" x14ac:dyDescent="0.25">
      <c r="A1404">
        <v>1403</v>
      </c>
      <c r="B1404">
        <v>125.628815</v>
      </c>
      <c r="C1404" s="4">
        <v>1</v>
      </c>
      <c r="P1404">
        <v>1</v>
      </c>
      <c r="Q1404" t="str">
        <f t="shared" si="22"/>
        <v>1</v>
      </c>
    </row>
    <row r="1405" spans="1:17" x14ac:dyDescent="0.25">
      <c r="A1405">
        <v>1404</v>
      </c>
      <c r="B1405">
        <v>125.614228</v>
      </c>
      <c r="C1405" s="4">
        <v>1</v>
      </c>
      <c r="P1405">
        <v>1</v>
      </c>
      <c r="Q1405" t="str">
        <f t="shared" si="22"/>
        <v>1</v>
      </c>
    </row>
    <row r="1406" spans="1:17" x14ac:dyDescent="0.25">
      <c r="A1406">
        <v>1405</v>
      </c>
      <c r="B1406">
        <v>125.60334800000001</v>
      </c>
      <c r="C1406" s="4">
        <v>1</v>
      </c>
      <c r="P1406">
        <v>1</v>
      </c>
      <c r="Q1406" t="str">
        <f t="shared" si="22"/>
        <v>1</v>
      </c>
    </row>
    <row r="1407" spans="1:17" x14ac:dyDescent="0.25">
      <c r="A1407">
        <v>1406</v>
      </c>
      <c r="B1407">
        <v>125.644688</v>
      </c>
      <c r="C1407" s="4">
        <v>1</v>
      </c>
      <c r="D1407">
        <v>129.604534</v>
      </c>
      <c r="E1407" s="3">
        <v>2</v>
      </c>
      <c r="P1407">
        <v>2</v>
      </c>
      <c r="Q1407" t="str">
        <f t="shared" si="22"/>
        <v>12</v>
      </c>
    </row>
    <row r="1408" spans="1:17" x14ac:dyDescent="0.25">
      <c r="A1408">
        <v>1407</v>
      </c>
      <c r="B1408">
        <v>125.66628700000001</v>
      </c>
      <c r="C1408" s="4">
        <v>1</v>
      </c>
      <c r="D1408">
        <v>129.604534</v>
      </c>
      <c r="E1408" s="3">
        <v>2</v>
      </c>
      <c r="P1408">
        <v>2</v>
      </c>
      <c r="Q1408" t="str">
        <f t="shared" si="22"/>
        <v>12</v>
      </c>
    </row>
    <row r="1409" spans="1:17" x14ac:dyDescent="0.25">
      <c r="A1409">
        <v>1408</v>
      </c>
      <c r="B1409">
        <v>125.664017</v>
      </c>
      <c r="C1409" s="4">
        <v>1</v>
      </c>
      <c r="D1409">
        <v>129.604534</v>
      </c>
      <c r="E1409" s="3">
        <v>2</v>
      </c>
      <c r="P1409">
        <v>2</v>
      </c>
      <c r="Q1409" t="str">
        <f t="shared" si="22"/>
        <v>12</v>
      </c>
    </row>
    <row r="1410" spans="1:17" x14ac:dyDescent="0.25">
      <c r="A1410">
        <v>1409</v>
      </c>
      <c r="B1410">
        <v>125.67036100000001</v>
      </c>
      <c r="C1410" s="4">
        <v>1</v>
      </c>
      <c r="D1410">
        <v>129.604534</v>
      </c>
      <c r="E1410" s="3">
        <v>2</v>
      </c>
      <c r="P1410">
        <v>2</v>
      </c>
      <c r="Q1410" t="str">
        <f t="shared" ref="Q1410:Q1473" si="23">CONCATENATE(C1410,E1410,G1410,I1410)</f>
        <v>12</v>
      </c>
    </row>
    <row r="1411" spans="1:17" x14ac:dyDescent="0.25">
      <c r="A1411">
        <v>1410</v>
      </c>
      <c r="B1411">
        <v>125.67582</v>
      </c>
      <c r="C1411" s="4">
        <v>1</v>
      </c>
      <c r="D1411">
        <v>129.604534</v>
      </c>
      <c r="E1411" s="3">
        <v>2</v>
      </c>
      <c r="P1411">
        <v>2</v>
      </c>
      <c r="Q1411" t="str">
        <f t="shared" si="23"/>
        <v>12</v>
      </c>
    </row>
    <row r="1412" spans="1:17" x14ac:dyDescent="0.25">
      <c r="A1412">
        <v>1411</v>
      </c>
      <c r="B1412">
        <v>125.63185200000001</v>
      </c>
      <c r="C1412" s="4">
        <v>1</v>
      </c>
      <c r="D1412">
        <v>129.604534</v>
      </c>
      <c r="E1412" s="3">
        <v>2</v>
      </c>
      <c r="P1412">
        <v>2</v>
      </c>
      <c r="Q1412" t="str">
        <f t="shared" si="23"/>
        <v>12</v>
      </c>
    </row>
    <row r="1413" spans="1:17" x14ac:dyDescent="0.25">
      <c r="A1413">
        <v>1412</v>
      </c>
      <c r="D1413">
        <v>129.604534</v>
      </c>
      <c r="E1413" s="3">
        <v>2</v>
      </c>
      <c r="P1413">
        <v>1</v>
      </c>
      <c r="Q1413" t="str">
        <f t="shared" si="23"/>
        <v>2</v>
      </c>
    </row>
    <row r="1414" spans="1:17" x14ac:dyDescent="0.25">
      <c r="A1414">
        <v>1413</v>
      </c>
      <c r="D1414">
        <v>129.604534</v>
      </c>
      <c r="E1414" s="3">
        <v>2</v>
      </c>
      <c r="P1414">
        <v>1</v>
      </c>
      <c r="Q1414" t="str">
        <f t="shared" si="23"/>
        <v>2</v>
      </c>
    </row>
    <row r="1415" spans="1:17" x14ac:dyDescent="0.25">
      <c r="A1415">
        <v>1414</v>
      </c>
      <c r="D1415">
        <v>129.604534</v>
      </c>
      <c r="E1415" s="3">
        <v>2</v>
      </c>
      <c r="F1415">
        <v>128.458821</v>
      </c>
      <c r="G1415" s="2">
        <v>3</v>
      </c>
      <c r="P1415">
        <v>2</v>
      </c>
      <c r="Q1415" t="str">
        <f t="shared" si="23"/>
        <v>23</v>
      </c>
    </row>
    <row r="1416" spans="1:17" x14ac:dyDescent="0.25">
      <c r="A1416">
        <v>1415</v>
      </c>
      <c r="D1416">
        <v>129.604534</v>
      </c>
      <c r="E1416" s="3">
        <v>2</v>
      </c>
      <c r="F1416">
        <v>128.55777800000001</v>
      </c>
      <c r="G1416" s="2">
        <v>3</v>
      </c>
      <c r="P1416">
        <v>2</v>
      </c>
      <c r="Q1416" t="str">
        <f t="shared" si="23"/>
        <v>23</v>
      </c>
    </row>
    <row r="1417" spans="1:17" x14ac:dyDescent="0.25">
      <c r="A1417">
        <v>1416</v>
      </c>
      <c r="D1417">
        <v>129.604534</v>
      </c>
      <c r="E1417" s="3">
        <v>2</v>
      </c>
      <c r="F1417">
        <v>128.46222299999999</v>
      </c>
      <c r="G1417" s="2">
        <v>3</v>
      </c>
      <c r="H1417">
        <v>129.64901</v>
      </c>
      <c r="I1417" s="5">
        <v>4</v>
      </c>
      <c r="P1417">
        <v>3</v>
      </c>
      <c r="Q1417" t="str">
        <f t="shared" si="23"/>
        <v>234</v>
      </c>
    </row>
    <row r="1418" spans="1:17" x14ac:dyDescent="0.25">
      <c r="A1418">
        <v>1417</v>
      </c>
      <c r="F1418">
        <v>128.43274</v>
      </c>
      <c r="G1418" s="2">
        <v>3</v>
      </c>
      <c r="H1418">
        <v>129.632778</v>
      </c>
      <c r="I1418" s="5">
        <v>4</v>
      </c>
      <c r="P1418">
        <v>2</v>
      </c>
      <c r="Q1418" t="str">
        <f t="shared" si="23"/>
        <v>34</v>
      </c>
    </row>
    <row r="1419" spans="1:17" x14ac:dyDescent="0.25">
      <c r="A1419">
        <v>1418</v>
      </c>
      <c r="F1419">
        <v>128.497063</v>
      </c>
      <c r="G1419" s="2">
        <v>3</v>
      </c>
      <c r="H1419">
        <v>129.72143199999999</v>
      </c>
      <c r="I1419" s="5">
        <v>4</v>
      </c>
      <c r="P1419">
        <v>2</v>
      </c>
      <c r="Q1419" t="str">
        <f t="shared" si="23"/>
        <v>34</v>
      </c>
    </row>
    <row r="1420" spans="1:17" x14ac:dyDescent="0.25">
      <c r="A1420">
        <v>1419</v>
      </c>
      <c r="F1420">
        <v>128.503613</v>
      </c>
      <c r="G1420" s="2">
        <v>3</v>
      </c>
      <c r="H1420">
        <v>129.68282400000001</v>
      </c>
      <c r="I1420" s="5">
        <v>4</v>
      </c>
      <c r="P1420">
        <v>2</v>
      </c>
      <c r="Q1420" t="str">
        <f t="shared" si="23"/>
        <v>34</v>
      </c>
    </row>
    <row r="1421" spans="1:17" x14ac:dyDescent="0.25">
      <c r="A1421">
        <v>1420</v>
      </c>
      <c r="F1421">
        <v>128.546807</v>
      </c>
      <c r="G1421" s="2">
        <v>3</v>
      </c>
      <c r="H1421">
        <v>129.72004000000001</v>
      </c>
      <c r="I1421" s="5">
        <v>4</v>
      </c>
      <c r="P1421">
        <v>2</v>
      </c>
      <c r="Q1421" t="str">
        <f t="shared" si="23"/>
        <v>34</v>
      </c>
    </row>
    <row r="1422" spans="1:17" x14ac:dyDescent="0.25">
      <c r="A1422">
        <v>1421</v>
      </c>
      <c r="F1422">
        <v>128.51422500000001</v>
      </c>
      <c r="G1422" s="2">
        <v>3</v>
      </c>
      <c r="H1422">
        <v>129.75864799999999</v>
      </c>
      <c r="I1422" s="5">
        <v>4</v>
      </c>
      <c r="P1422">
        <v>2</v>
      </c>
      <c r="Q1422" t="str">
        <f t="shared" si="23"/>
        <v>34</v>
      </c>
    </row>
    <row r="1423" spans="1:17" x14ac:dyDescent="0.25">
      <c r="A1423">
        <v>1422</v>
      </c>
      <c r="F1423">
        <v>128.49644499999999</v>
      </c>
      <c r="G1423" s="2">
        <v>3</v>
      </c>
      <c r="H1423">
        <v>129.68761900000001</v>
      </c>
      <c r="I1423" s="5">
        <v>4</v>
      </c>
      <c r="P1423">
        <v>2</v>
      </c>
      <c r="Q1423" t="str">
        <f t="shared" si="23"/>
        <v>34</v>
      </c>
    </row>
    <row r="1424" spans="1:17" x14ac:dyDescent="0.25">
      <c r="A1424">
        <v>1423</v>
      </c>
      <c r="F1424">
        <v>128.531342</v>
      </c>
      <c r="G1424" s="2">
        <v>3</v>
      </c>
      <c r="H1424">
        <v>129.72199699999999</v>
      </c>
      <c r="I1424" s="5">
        <v>4</v>
      </c>
      <c r="P1424">
        <v>2</v>
      </c>
      <c r="Q1424" t="str">
        <f t="shared" si="23"/>
        <v>34</v>
      </c>
    </row>
    <row r="1425" spans="1:17" x14ac:dyDescent="0.25">
      <c r="A1425">
        <v>1424</v>
      </c>
      <c r="F1425">
        <v>128.516289</v>
      </c>
      <c r="G1425" s="2">
        <v>3</v>
      </c>
      <c r="H1425">
        <v>129.69911200000001</v>
      </c>
      <c r="I1425" s="5">
        <v>4</v>
      </c>
      <c r="P1425">
        <v>2</v>
      </c>
      <c r="Q1425" t="str">
        <f t="shared" si="23"/>
        <v>34</v>
      </c>
    </row>
    <row r="1426" spans="1:17" x14ac:dyDescent="0.25">
      <c r="A1426">
        <v>1425</v>
      </c>
      <c r="F1426">
        <v>128.458821</v>
      </c>
      <c r="G1426" s="2">
        <v>3</v>
      </c>
      <c r="H1426">
        <v>129.71870100000001</v>
      </c>
      <c r="I1426" s="5">
        <v>4</v>
      </c>
      <c r="P1426">
        <v>2</v>
      </c>
      <c r="Q1426" t="str">
        <f t="shared" si="23"/>
        <v>34</v>
      </c>
    </row>
    <row r="1427" spans="1:17" x14ac:dyDescent="0.25">
      <c r="A1427">
        <v>1426</v>
      </c>
      <c r="H1427">
        <v>129.64901</v>
      </c>
      <c r="I1427" s="5">
        <v>4</v>
      </c>
      <c r="P1427">
        <v>1</v>
      </c>
      <c r="Q1427" t="str">
        <f t="shared" si="23"/>
        <v>4</v>
      </c>
    </row>
    <row r="1428" spans="1:17" x14ac:dyDescent="0.25">
      <c r="A1428">
        <v>1427</v>
      </c>
      <c r="H1428">
        <v>129.64901</v>
      </c>
      <c r="I1428" s="5">
        <v>4</v>
      </c>
      <c r="P1428">
        <v>1</v>
      </c>
      <c r="Q1428" t="str">
        <f t="shared" si="23"/>
        <v>4</v>
      </c>
    </row>
    <row r="1429" spans="1:17" x14ac:dyDescent="0.25">
      <c r="A1429">
        <v>1428</v>
      </c>
      <c r="P1429">
        <v>0</v>
      </c>
      <c r="Q1429" t="str">
        <f t="shared" si="23"/>
        <v/>
      </c>
    </row>
    <row r="1430" spans="1:17" x14ac:dyDescent="0.25">
      <c r="A1430">
        <v>1429</v>
      </c>
      <c r="P1430">
        <v>0</v>
      </c>
      <c r="Q1430" t="str">
        <f t="shared" si="23"/>
        <v/>
      </c>
    </row>
    <row r="1431" spans="1:17" x14ac:dyDescent="0.25">
      <c r="A1431">
        <v>1430</v>
      </c>
      <c r="B1431">
        <v>156.70352099999999</v>
      </c>
      <c r="C1431" s="4">
        <v>1</v>
      </c>
      <c r="P1431">
        <v>1</v>
      </c>
      <c r="Q1431" t="str">
        <f t="shared" si="23"/>
        <v>1</v>
      </c>
    </row>
    <row r="1432" spans="1:17" x14ac:dyDescent="0.25">
      <c r="A1432">
        <v>1431</v>
      </c>
      <c r="B1432">
        <v>156.70352099999999</v>
      </c>
      <c r="C1432" s="4">
        <v>1</v>
      </c>
      <c r="P1432">
        <v>1</v>
      </c>
      <c r="Q1432" t="str">
        <f t="shared" si="23"/>
        <v>1</v>
      </c>
    </row>
    <row r="1433" spans="1:17" x14ac:dyDescent="0.25">
      <c r="A1433">
        <v>1432</v>
      </c>
      <c r="B1433">
        <v>156.70352099999999</v>
      </c>
      <c r="C1433" s="4">
        <v>1</v>
      </c>
      <c r="P1433">
        <v>1</v>
      </c>
      <c r="Q1433" t="str">
        <f t="shared" si="23"/>
        <v>1</v>
      </c>
    </row>
    <row r="1434" spans="1:17" x14ac:dyDescent="0.25">
      <c r="A1434">
        <v>1433</v>
      </c>
      <c r="B1434">
        <v>156.70352099999999</v>
      </c>
      <c r="C1434" s="4">
        <v>1</v>
      </c>
      <c r="P1434">
        <v>1</v>
      </c>
      <c r="Q1434" t="str">
        <f t="shared" si="23"/>
        <v>1</v>
      </c>
    </row>
    <row r="1435" spans="1:17" x14ac:dyDescent="0.25">
      <c r="A1435">
        <v>1434</v>
      </c>
      <c r="B1435">
        <v>156.70352099999999</v>
      </c>
      <c r="C1435" s="4">
        <v>1</v>
      </c>
      <c r="D1435">
        <v>159.67035799999999</v>
      </c>
      <c r="E1435" s="3">
        <v>2</v>
      </c>
      <c r="P1435">
        <v>2</v>
      </c>
      <c r="Q1435" t="str">
        <f t="shared" si="23"/>
        <v>12</v>
      </c>
    </row>
    <row r="1436" spans="1:17" x14ac:dyDescent="0.25">
      <c r="A1436">
        <v>1435</v>
      </c>
      <c r="B1436">
        <v>156.70352099999999</v>
      </c>
      <c r="C1436" s="4">
        <v>1</v>
      </c>
      <c r="D1436">
        <v>159.673113</v>
      </c>
      <c r="E1436" s="3">
        <v>2</v>
      </c>
      <c r="P1436">
        <v>2</v>
      </c>
      <c r="Q1436" t="str">
        <f t="shared" si="23"/>
        <v>12</v>
      </c>
    </row>
    <row r="1437" spans="1:17" x14ac:dyDescent="0.25">
      <c r="A1437">
        <v>1436</v>
      </c>
      <c r="B1437">
        <v>156.70352099999999</v>
      </c>
      <c r="C1437" s="4">
        <v>1</v>
      </c>
      <c r="D1437">
        <v>159.58897999999999</v>
      </c>
      <c r="E1437" s="3">
        <v>2</v>
      </c>
      <c r="P1437">
        <v>2</v>
      </c>
      <c r="Q1437" t="str">
        <f t="shared" si="23"/>
        <v>12</v>
      </c>
    </row>
    <row r="1438" spans="1:17" x14ac:dyDescent="0.25">
      <c r="A1438">
        <v>1437</v>
      </c>
      <c r="B1438">
        <v>156.70352099999999</v>
      </c>
      <c r="C1438" s="4">
        <v>1</v>
      </c>
      <c r="D1438">
        <v>159.61928599999999</v>
      </c>
      <c r="E1438" s="3">
        <v>2</v>
      </c>
      <c r="P1438">
        <v>2</v>
      </c>
      <c r="Q1438" t="str">
        <f t="shared" si="23"/>
        <v>12</v>
      </c>
    </row>
    <row r="1439" spans="1:17" x14ac:dyDescent="0.25">
      <c r="A1439">
        <v>1438</v>
      </c>
      <c r="B1439">
        <v>156.70352099999999</v>
      </c>
      <c r="C1439" s="4">
        <v>1</v>
      </c>
      <c r="D1439">
        <v>159.693725</v>
      </c>
      <c r="E1439" s="3">
        <v>2</v>
      </c>
      <c r="P1439">
        <v>2</v>
      </c>
      <c r="Q1439" t="str">
        <f t="shared" si="23"/>
        <v>12</v>
      </c>
    </row>
    <row r="1440" spans="1:17" x14ac:dyDescent="0.25">
      <c r="A1440">
        <v>1439</v>
      </c>
      <c r="B1440">
        <v>156.70352099999999</v>
      </c>
      <c r="C1440" s="4">
        <v>1</v>
      </c>
      <c r="D1440">
        <v>159.77403099999998</v>
      </c>
      <c r="E1440" s="3">
        <v>2</v>
      </c>
      <c r="P1440">
        <v>2</v>
      </c>
      <c r="Q1440" t="str">
        <f t="shared" si="23"/>
        <v>12</v>
      </c>
    </row>
    <row r="1441" spans="1:17" x14ac:dyDescent="0.25">
      <c r="A1441">
        <v>1440</v>
      </c>
      <c r="D1441">
        <v>159.78551099999999</v>
      </c>
      <c r="E1441" s="3">
        <v>2</v>
      </c>
      <c r="P1441">
        <v>1</v>
      </c>
      <c r="Q1441" t="str">
        <f t="shared" si="23"/>
        <v>2</v>
      </c>
    </row>
    <row r="1442" spans="1:17" x14ac:dyDescent="0.25">
      <c r="A1442">
        <v>1441</v>
      </c>
      <c r="D1442">
        <v>159.67035799999999</v>
      </c>
      <c r="E1442" s="3">
        <v>2</v>
      </c>
      <c r="F1442">
        <v>159.49331699999999</v>
      </c>
      <c r="G1442" s="2">
        <v>3</v>
      </c>
      <c r="P1442">
        <v>2</v>
      </c>
      <c r="Q1442" t="str">
        <f t="shared" si="23"/>
        <v>23</v>
      </c>
    </row>
    <row r="1443" spans="1:17" x14ac:dyDescent="0.25">
      <c r="A1443">
        <v>1442</v>
      </c>
      <c r="D1443">
        <v>159.67035799999999</v>
      </c>
      <c r="E1443" s="3">
        <v>2</v>
      </c>
      <c r="F1443">
        <v>159.49331699999999</v>
      </c>
      <c r="G1443" s="2">
        <v>3</v>
      </c>
      <c r="H1443">
        <v>159.599694</v>
      </c>
      <c r="I1443" s="5">
        <v>4</v>
      </c>
      <c r="P1443">
        <v>3</v>
      </c>
      <c r="Q1443" t="str">
        <f t="shared" si="23"/>
        <v>234</v>
      </c>
    </row>
    <row r="1444" spans="1:17" x14ac:dyDescent="0.25">
      <c r="A1444">
        <v>1443</v>
      </c>
      <c r="F1444">
        <v>159.49331699999999</v>
      </c>
      <c r="G1444" s="2">
        <v>3</v>
      </c>
      <c r="H1444">
        <v>159.599694</v>
      </c>
      <c r="I1444" s="5">
        <v>4</v>
      </c>
      <c r="P1444">
        <v>2</v>
      </c>
      <c r="Q1444" t="str">
        <f t="shared" si="23"/>
        <v>34</v>
      </c>
    </row>
    <row r="1445" spans="1:17" x14ac:dyDescent="0.25">
      <c r="A1445">
        <v>1444</v>
      </c>
      <c r="F1445">
        <v>159.49331699999999</v>
      </c>
      <c r="G1445" s="2">
        <v>3</v>
      </c>
      <c r="H1445">
        <v>159.599694</v>
      </c>
      <c r="I1445" s="5">
        <v>4</v>
      </c>
      <c r="P1445">
        <v>2</v>
      </c>
      <c r="Q1445" t="str">
        <f t="shared" si="23"/>
        <v>34</v>
      </c>
    </row>
    <row r="1446" spans="1:17" x14ac:dyDescent="0.25">
      <c r="A1446">
        <v>1445</v>
      </c>
      <c r="F1446">
        <v>159.49331699999999</v>
      </c>
      <c r="G1446" s="2">
        <v>3</v>
      </c>
      <c r="H1446">
        <v>159.599694</v>
      </c>
      <c r="I1446" s="5">
        <v>4</v>
      </c>
      <c r="P1446">
        <v>2</v>
      </c>
      <c r="Q1446" t="str">
        <f t="shared" si="23"/>
        <v>34</v>
      </c>
    </row>
    <row r="1447" spans="1:17" x14ac:dyDescent="0.25">
      <c r="A1447">
        <v>1446</v>
      </c>
      <c r="F1447">
        <v>159.49331699999999</v>
      </c>
      <c r="G1447" s="2">
        <v>3</v>
      </c>
      <c r="H1447">
        <v>159.599694</v>
      </c>
      <c r="I1447" s="5">
        <v>4</v>
      </c>
      <c r="P1447">
        <v>2</v>
      </c>
      <c r="Q1447" t="str">
        <f t="shared" si="23"/>
        <v>34</v>
      </c>
    </row>
    <row r="1448" spans="1:17" x14ac:dyDescent="0.25">
      <c r="A1448">
        <v>1447</v>
      </c>
      <c r="F1448">
        <v>159.49331699999999</v>
      </c>
      <c r="G1448" s="2">
        <v>3</v>
      </c>
      <c r="H1448">
        <v>159.599694</v>
      </c>
      <c r="I1448" s="5">
        <v>4</v>
      </c>
      <c r="P1448">
        <v>2</v>
      </c>
      <c r="Q1448" t="str">
        <f t="shared" si="23"/>
        <v>34</v>
      </c>
    </row>
    <row r="1449" spans="1:17" x14ac:dyDescent="0.25">
      <c r="A1449">
        <v>1448</v>
      </c>
      <c r="F1449">
        <v>159.49331699999999</v>
      </c>
      <c r="G1449" s="2">
        <v>3</v>
      </c>
      <c r="H1449">
        <v>159.599694</v>
      </c>
      <c r="I1449" s="5">
        <v>4</v>
      </c>
      <c r="P1449">
        <v>2</v>
      </c>
      <c r="Q1449" t="str">
        <f t="shared" si="23"/>
        <v>34</v>
      </c>
    </row>
    <row r="1450" spans="1:17" x14ac:dyDescent="0.25">
      <c r="A1450">
        <v>1449</v>
      </c>
      <c r="F1450">
        <v>159.49331699999999</v>
      </c>
      <c r="G1450" s="2">
        <v>3</v>
      </c>
      <c r="H1450">
        <v>159.599694</v>
      </c>
      <c r="I1450" s="5">
        <v>4</v>
      </c>
      <c r="P1450">
        <v>2</v>
      </c>
      <c r="Q1450" t="str">
        <f t="shared" si="23"/>
        <v>34</v>
      </c>
    </row>
    <row r="1451" spans="1:17" x14ac:dyDescent="0.25">
      <c r="A1451">
        <v>1450</v>
      </c>
      <c r="F1451">
        <v>159.49331699999999</v>
      </c>
      <c r="G1451" s="2">
        <v>3</v>
      </c>
      <c r="H1451">
        <v>159.599694</v>
      </c>
      <c r="I1451" s="5">
        <v>4</v>
      </c>
      <c r="P1451">
        <v>2</v>
      </c>
      <c r="Q1451" t="str">
        <f t="shared" si="23"/>
        <v>34</v>
      </c>
    </row>
    <row r="1452" spans="1:17" x14ac:dyDescent="0.25">
      <c r="A1452">
        <v>1451</v>
      </c>
      <c r="F1452">
        <v>159.49331699999999</v>
      </c>
      <c r="G1452" s="2">
        <v>3</v>
      </c>
      <c r="H1452">
        <v>159.599694</v>
      </c>
      <c r="I1452" s="5">
        <v>4</v>
      </c>
      <c r="P1452">
        <v>2</v>
      </c>
      <c r="Q1452" t="str">
        <f t="shared" si="23"/>
        <v>34</v>
      </c>
    </row>
    <row r="1453" spans="1:17" x14ac:dyDescent="0.25">
      <c r="A1453">
        <v>1452</v>
      </c>
      <c r="F1453">
        <v>159.49331699999999</v>
      </c>
      <c r="G1453" s="2">
        <v>3</v>
      </c>
      <c r="H1453">
        <v>159.599694</v>
      </c>
      <c r="I1453" s="5">
        <v>4</v>
      </c>
      <c r="P1453">
        <v>2</v>
      </c>
      <c r="Q1453" t="str">
        <f t="shared" si="23"/>
        <v>34</v>
      </c>
    </row>
    <row r="1454" spans="1:17" x14ac:dyDescent="0.25">
      <c r="A1454">
        <v>1453</v>
      </c>
      <c r="P1454">
        <v>0</v>
      </c>
      <c r="Q1454" t="str">
        <f t="shared" si="23"/>
        <v/>
      </c>
    </row>
    <row r="1455" spans="1:17" x14ac:dyDescent="0.25">
      <c r="A1455">
        <v>1454</v>
      </c>
      <c r="B1455">
        <v>177.09377599999999</v>
      </c>
      <c r="C1455" s="4">
        <v>1</v>
      </c>
      <c r="P1455">
        <v>1</v>
      </c>
      <c r="Q1455" t="str">
        <f t="shared" si="23"/>
        <v>1</v>
      </c>
    </row>
    <row r="1456" spans="1:17" x14ac:dyDescent="0.25">
      <c r="A1456">
        <v>1455</v>
      </c>
      <c r="B1456">
        <v>177.12693899999999</v>
      </c>
      <c r="C1456" s="4">
        <v>1</v>
      </c>
      <c r="P1456">
        <v>1</v>
      </c>
      <c r="Q1456" t="str">
        <f t="shared" si="23"/>
        <v>1</v>
      </c>
    </row>
    <row r="1457" spans="1:17" x14ac:dyDescent="0.25">
      <c r="A1457">
        <v>1456</v>
      </c>
      <c r="B1457">
        <v>177.11663199999998</v>
      </c>
      <c r="C1457" s="4">
        <v>1</v>
      </c>
      <c r="P1457">
        <v>1</v>
      </c>
      <c r="Q1457" t="str">
        <f t="shared" si="23"/>
        <v>1</v>
      </c>
    </row>
    <row r="1458" spans="1:17" x14ac:dyDescent="0.25">
      <c r="A1458">
        <v>1457</v>
      </c>
      <c r="B1458">
        <v>177.14285799999999</v>
      </c>
      <c r="C1458" s="4">
        <v>1</v>
      </c>
      <c r="P1458">
        <v>1</v>
      </c>
      <c r="Q1458" t="str">
        <f t="shared" si="23"/>
        <v>1</v>
      </c>
    </row>
    <row r="1459" spans="1:17" x14ac:dyDescent="0.25">
      <c r="A1459">
        <v>1458</v>
      </c>
      <c r="B1459">
        <v>177.13433699999999</v>
      </c>
      <c r="C1459" s="4">
        <v>1</v>
      </c>
      <c r="D1459">
        <v>180.29821299999998</v>
      </c>
      <c r="E1459" s="3">
        <v>2</v>
      </c>
      <c r="P1459">
        <v>2</v>
      </c>
      <c r="Q1459" t="str">
        <f t="shared" si="23"/>
        <v>12</v>
      </c>
    </row>
    <row r="1460" spans="1:17" x14ac:dyDescent="0.25">
      <c r="A1460">
        <v>1459</v>
      </c>
      <c r="B1460">
        <v>177.12591799999998</v>
      </c>
      <c r="C1460" s="4">
        <v>1</v>
      </c>
      <c r="D1460">
        <v>180.29821299999998</v>
      </c>
      <c r="E1460" s="3">
        <v>2</v>
      </c>
      <c r="P1460">
        <v>2</v>
      </c>
      <c r="Q1460" t="str">
        <f t="shared" si="23"/>
        <v>12</v>
      </c>
    </row>
    <row r="1461" spans="1:17" x14ac:dyDescent="0.25">
      <c r="A1461">
        <v>1460</v>
      </c>
      <c r="B1461">
        <v>177.08979499999998</v>
      </c>
      <c r="C1461" s="4">
        <v>1</v>
      </c>
      <c r="D1461">
        <v>180.29821299999998</v>
      </c>
      <c r="E1461" s="3">
        <v>2</v>
      </c>
      <c r="P1461">
        <v>2</v>
      </c>
      <c r="Q1461" t="str">
        <f t="shared" si="23"/>
        <v>12</v>
      </c>
    </row>
    <row r="1462" spans="1:17" x14ac:dyDescent="0.25">
      <c r="A1462">
        <v>1461</v>
      </c>
      <c r="B1462">
        <v>177.11270400000001</v>
      </c>
      <c r="C1462" s="4">
        <v>1</v>
      </c>
      <c r="D1462">
        <v>180.29821299999998</v>
      </c>
      <c r="E1462" s="3">
        <v>2</v>
      </c>
      <c r="P1462">
        <v>2</v>
      </c>
      <c r="Q1462" t="str">
        <f t="shared" si="23"/>
        <v>12</v>
      </c>
    </row>
    <row r="1463" spans="1:17" x14ac:dyDescent="0.25">
      <c r="A1463">
        <v>1462</v>
      </c>
      <c r="B1463">
        <v>177.08382499999999</v>
      </c>
      <c r="C1463" s="4">
        <v>1</v>
      </c>
      <c r="D1463">
        <v>180.29821299999998</v>
      </c>
      <c r="E1463" s="3">
        <v>2</v>
      </c>
      <c r="P1463">
        <v>2</v>
      </c>
      <c r="Q1463" t="str">
        <f t="shared" si="23"/>
        <v>12</v>
      </c>
    </row>
    <row r="1464" spans="1:17" x14ac:dyDescent="0.25">
      <c r="A1464">
        <v>1463</v>
      </c>
      <c r="B1464">
        <v>177.09377599999999</v>
      </c>
      <c r="C1464" s="4">
        <v>1</v>
      </c>
      <c r="D1464">
        <v>180.29821299999998</v>
      </c>
      <c r="E1464" s="3">
        <v>2</v>
      </c>
      <c r="P1464">
        <v>2</v>
      </c>
      <c r="Q1464" t="str">
        <f t="shared" si="23"/>
        <v>12</v>
      </c>
    </row>
    <row r="1465" spans="1:17" x14ac:dyDescent="0.25">
      <c r="A1465">
        <v>1464</v>
      </c>
      <c r="D1465">
        <v>180.29821299999998</v>
      </c>
      <c r="E1465" s="3">
        <v>2</v>
      </c>
      <c r="P1465">
        <v>1</v>
      </c>
      <c r="Q1465" t="str">
        <f t="shared" si="23"/>
        <v>2</v>
      </c>
    </row>
    <row r="1466" spans="1:17" x14ac:dyDescent="0.25">
      <c r="A1466">
        <v>1465</v>
      </c>
      <c r="D1466">
        <v>180.29821299999998</v>
      </c>
      <c r="E1466" s="3">
        <v>2</v>
      </c>
      <c r="P1466">
        <v>1</v>
      </c>
      <c r="Q1466" t="str">
        <f t="shared" si="23"/>
        <v>2</v>
      </c>
    </row>
    <row r="1467" spans="1:17" x14ac:dyDescent="0.25">
      <c r="A1467">
        <v>1466</v>
      </c>
      <c r="D1467">
        <v>180.29821299999998</v>
      </c>
      <c r="E1467" s="3">
        <v>2</v>
      </c>
      <c r="F1467">
        <v>182.034797</v>
      </c>
      <c r="G1467" s="2">
        <v>3</v>
      </c>
      <c r="H1467">
        <v>181.255359</v>
      </c>
      <c r="I1467" s="5">
        <v>4</v>
      </c>
      <c r="P1467">
        <v>3</v>
      </c>
      <c r="Q1467" t="str">
        <f t="shared" si="23"/>
        <v>234</v>
      </c>
    </row>
    <row r="1468" spans="1:17" x14ac:dyDescent="0.25">
      <c r="A1468">
        <v>1467</v>
      </c>
      <c r="F1468">
        <v>182.016074</v>
      </c>
      <c r="G1468" s="2">
        <v>3</v>
      </c>
      <c r="H1468">
        <v>181.255359</v>
      </c>
      <c r="I1468" s="5">
        <v>4</v>
      </c>
      <c r="P1468">
        <v>2</v>
      </c>
      <c r="Q1468" t="str">
        <f t="shared" si="23"/>
        <v>34</v>
      </c>
    </row>
    <row r="1469" spans="1:17" x14ac:dyDescent="0.25">
      <c r="A1469">
        <v>1468</v>
      </c>
      <c r="F1469">
        <v>182.06300999999999</v>
      </c>
      <c r="G1469" s="2">
        <v>3</v>
      </c>
      <c r="H1469">
        <v>181.255359</v>
      </c>
      <c r="I1469" s="5">
        <v>4</v>
      </c>
      <c r="P1469">
        <v>2</v>
      </c>
      <c r="Q1469" t="str">
        <f t="shared" si="23"/>
        <v>34</v>
      </c>
    </row>
    <row r="1470" spans="1:17" x14ac:dyDescent="0.25">
      <c r="A1470">
        <v>1469</v>
      </c>
      <c r="F1470">
        <v>182.09188799999998</v>
      </c>
      <c r="G1470" s="2">
        <v>3</v>
      </c>
      <c r="H1470">
        <v>181.255359</v>
      </c>
      <c r="I1470" s="5">
        <v>4</v>
      </c>
      <c r="P1470">
        <v>2</v>
      </c>
      <c r="Q1470" t="str">
        <f t="shared" si="23"/>
        <v>34</v>
      </c>
    </row>
    <row r="1471" spans="1:17" x14ac:dyDescent="0.25">
      <c r="A1471">
        <v>1470</v>
      </c>
      <c r="F1471">
        <v>182.116736</v>
      </c>
      <c r="G1471" s="2">
        <v>3</v>
      </c>
      <c r="H1471">
        <v>181.255359</v>
      </c>
      <c r="I1471" s="5">
        <v>4</v>
      </c>
      <c r="P1471">
        <v>2</v>
      </c>
      <c r="Q1471" t="str">
        <f t="shared" si="23"/>
        <v>34</v>
      </c>
    </row>
    <row r="1472" spans="1:17" x14ac:dyDescent="0.25">
      <c r="A1472">
        <v>1471</v>
      </c>
      <c r="F1472">
        <v>182.055564</v>
      </c>
      <c r="G1472" s="2">
        <v>3</v>
      </c>
      <c r="H1472">
        <v>181.255359</v>
      </c>
      <c r="I1472" s="5">
        <v>4</v>
      </c>
      <c r="P1472">
        <v>2</v>
      </c>
      <c r="Q1472" t="str">
        <f t="shared" si="23"/>
        <v>34</v>
      </c>
    </row>
    <row r="1473" spans="1:17" x14ac:dyDescent="0.25">
      <c r="A1473">
        <v>1472</v>
      </c>
      <c r="F1473">
        <v>182.015613</v>
      </c>
      <c r="G1473" s="2">
        <v>3</v>
      </c>
      <c r="H1473">
        <v>181.255359</v>
      </c>
      <c r="I1473" s="5">
        <v>4</v>
      </c>
      <c r="P1473">
        <v>2</v>
      </c>
      <c r="Q1473" t="str">
        <f t="shared" si="23"/>
        <v>34</v>
      </c>
    </row>
    <row r="1474" spans="1:17" x14ac:dyDescent="0.25">
      <c r="A1474">
        <v>1473</v>
      </c>
      <c r="F1474">
        <v>182.02668299999999</v>
      </c>
      <c r="G1474" s="2">
        <v>3</v>
      </c>
      <c r="H1474">
        <v>181.255359</v>
      </c>
      <c r="I1474" s="5">
        <v>4</v>
      </c>
      <c r="P1474">
        <v>2</v>
      </c>
      <c r="Q1474" t="str">
        <f t="shared" ref="Q1474:Q1537" si="24">CONCATENATE(C1474,E1474,G1474,I1474)</f>
        <v>34</v>
      </c>
    </row>
    <row r="1475" spans="1:17" x14ac:dyDescent="0.25">
      <c r="A1475">
        <v>1474</v>
      </c>
      <c r="F1475">
        <v>182.05785699999998</v>
      </c>
      <c r="G1475" s="2">
        <v>3</v>
      </c>
      <c r="H1475">
        <v>181.255359</v>
      </c>
      <c r="I1475" s="5">
        <v>4</v>
      </c>
      <c r="P1475">
        <v>2</v>
      </c>
      <c r="Q1475" t="str">
        <f t="shared" si="24"/>
        <v>34</v>
      </c>
    </row>
    <row r="1476" spans="1:17" x14ac:dyDescent="0.25">
      <c r="A1476">
        <v>1475</v>
      </c>
      <c r="F1476">
        <v>182.06943799999999</v>
      </c>
      <c r="G1476" s="2">
        <v>3</v>
      </c>
      <c r="H1476">
        <v>181.255359</v>
      </c>
      <c r="I1476" s="5">
        <v>4</v>
      </c>
      <c r="P1476">
        <v>2</v>
      </c>
      <c r="Q1476" t="str">
        <f t="shared" si="24"/>
        <v>34</v>
      </c>
    </row>
    <row r="1477" spans="1:17" x14ac:dyDescent="0.25">
      <c r="A1477">
        <v>1476</v>
      </c>
      <c r="F1477">
        <v>181.89643000000001</v>
      </c>
      <c r="G1477" s="2">
        <v>3</v>
      </c>
      <c r="H1477">
        <v>181.255359</v>
      </c>
      <c r="I1477" s="5">
        <v>4</v>
      </c>
      <c r="P1477">
        <v>2</v>
      </c>
      <c r="Q1477" t="str">
        <f t="shared" si="24"/>
        <v>34</v>
      </c>
    </row>
    <row r="1478" spans="1:17" x14ac:dyDescent="0.25">
      <c r="A1478">
        <v>1477</v>
      </c>
      <c r="F1478">
        <v>181.89209299999999</v>
      </c>
      <c r="G1478" s="2">
        <v>3</v>
      </c>
      <c r="H1478">
        <v>181.255359</v>
      </c>
      <c r="I1478" s="5">
        <v>4</v>
      </c>
      <c r="P1478">
        <v>2</v>
      </c>
      <c r="Q1478" t="str">
        <f t="shared" si="24"/>
        <v>34</v>
      </c>
    </row>
    <row r="1479" spans="1:17" x14ac:dyDescent="0.25">
      <c r="A1479">
        <v>1478</v>
      </c>
      <c r="F1479">
        <v>182.034797</v>
      </c>
      <c r="G1479" s="2">
        <v>3</v>
      </c>
      <c r="P1479">
        <v>1</v>
      </c>
      <c r="Q1479" t="str">
        <f t="shared" si="24"/>
        <v>3</v>
      </c>
    </row>
    <row r="1480" spans="1:17" x14ac:dyDescent="0.25">
      <c r="A1480">
        <v>1479</v>
      </c>
      <c r="B1480">
        <v>200.53081799999998</v>
      </c>
      <c r="C1480" s="4">
        <v>1</v>
      </c>
      <c r="P1480">
        <v>1</v>
      </c>
      <c r="Q1480" t="str">
        <f t="shared" si="24"/>
        <v>1</v>
      </c>
    </row>
    <row r="1481" spans="1:17" x14ac:dyDescent="0.25">
      <c r="A1481">
        <v>1480</v>
      </c>
      <c r="B1481">
        <v>200.53081799999998</v>
      </c>
      <c r="C1481" s="4">
        <v>1</v>
      </c>
      <c r="P1481">
        <v>1</v>
      </c>
      <c r="Q1481" t="str">
        <f t="shared" si="24"/>
        <v>1</v>
      </c>
    </row>
    <row r="1482" spans="1:17" x14ac:dyDescent="0.25">
      <c r="A1482">
        <v>1481</v>
      </c>
      <c r="B1482">
        <v>200.588775</v>
      </c>
      <c r="C1482" s="4">
        <v>1</v>
      </c>
      <c r="P1482">
        <v>1</v>
      </c>
      <c r="Q1482" t="str">
        <f t="shared" si="24"/>
        <v>1</v>
      </c>
    </row>
    <row r="1483" spans="1:17" x14ac:dyDescent="0.25">
      <c r="A1483">
        <v>1482</v>
      </c>
      <c r="B1483">
        <v>200.60499899999999</v>
      </c>
      <c r="C1483" s="4">
        <v>1</v>
      </c>
      <c r="P1483">
        <v>1</v>
      </c>
      <c r="Q1483" t="str">
        <f t="shared" si="24"/>
        <v>1</v>
      </c>
    </row>
    <row r="1484" spans="1:17" x14ac:dyDescent="0.25">
      <c r="A1484">
        <v>1483</v>
      </c>
      <c r="B1484">
        <v>200.591174</v>
      </c>
      <c r="C1484" s="4">
        <v>1</v>
      </c>
      <c r="P1484">
        <v>1</v>
      </c>
      <c r="Q1484" t="str">
        <f t="shared" si="24"/>
        <v>1</v>
      </c>
    </row>
    <row r="1485" spans="1:17" x14ac:dyDescent="0.25">
      <c r="A1485">
        <v>1484</v>
      </c>
      <c r="B1485">
        <v>200.56897999999998</v>
      </c>
      <c r="C1485" s="4">
        <v>1</v>
      </c>
      <c r="D1485">
        <v>204.48091799999997</v>
      </c>
      <c r="E1485" s="3">
        <v>2</v>
      </c>
      <c r="P1485">
        <v>2</v>
      </c>
      <c r="Q1485" t="str">
        <f t="shared" si="24"/>
        <v>12</v>
      </c>
    </row>
    <row r="1486" spans="1:17" x14ac:dyDescent="0.25">
      <c r="A1486">
        <v>1485</v>
      </c>
      <c r="B1486">
        <v>200.57535799999999</v>
      </c>
      <c r="C1486" s="4">
        <v>1</v>
      </c>
      <c r="D1486">
        <v>204.51234699999998</v>
      </c>
      <c r="E1486" s="3">
        <v>2</v>
      </c>
      <c r="P1486">
        <v>2</v>
      </c>
      <c r="Q1486" t="str">
        <f t="shared" si="24"/>
        <v>12</v>
      </c>
    </row>
    <row r="1487" spans="1:17" x14ac:dyDescent="0.25">
      <c r="A1487">
        <v>1486</v>
      </c>
      <c r="B1487">
        <v>200.621837</v>
      </c>
      <c r="C1487" s="4">
        <v>1</v>
      </c>
      <c r="D1487">
        <v>204.50321499999998</v>
      </c>
      <c r="E1487" s="3">
        <v>2</v>
      </c>
      <c r="P1487">
        <v>2</v>
      </c>
      <c r="Q1487" t="str">
        <f t="shared" si="24"/>
        <v>12</v>
      </c>
    </row>
    <row r="1488" spans="1:17" x14ac:dyDescent="0.25">
      <c r="A1488">
        <v>1487</v>
      </c>
      <c r="B1488">
        <v>200.57709</v>
      </c>
      <c r="C1488" s="4">
        <v>1</v>
      </c>
      <c r="D1488">
        <v>204.50800999999998</v>
      </c>
      <c r="E1488" s="3">
        <v>2</v>
      </c>
      <c r="P1488">
        <v>2</v>
      </c>
      <c r="Q1488" t="str">
        <f t="shared" si="24"/>
        <v>12</v>
      </c>
    </row>
    <row r="1489" spans="1:17" x14ac:dyDescent="0.25">
      <c r="A1489">
        <v>1488</v>
      </c>
      <c r="B1489">
        <v>200.54096899999999</v>
      </c>
      <c r="C1489" s="4">
        <v>1</v>
      </c>
      <c r="D1489">
        <v>204.49239599999999</v>
      </c>
      <c r="E1489" s="3">
        <v>2</v>
      </c>
      <c r="P1489">
        <v>2</v>
      </c>
      <c r="Q1489" t="str">
        <f t="shared" si="24"/>
        <v>12</v>
      </c>
    </row>
    <row r="1490" spans="1:17" x14ac:dyDescent="0.25">
      <c r="A1490">
        <v>1489</v>
      </c>
      <c r="B1490">
        <v>200.53081799999998</v>
      </c>
      <c r="C1490" s="4">
        <v>1</v>
      </c>
      <c r="D1490">
        <v>204.496375</v>
      </c>
      <c r="E1490" s="3">
        <v>2</v>
      </c>
      <c r="P1490">
        <v>2</v>
      </c>
      <c r="Q1490" t="str">
        <f t="shared" si="24"/>
        <v>12</v>
      </c>
    </row>
    <row r="1491" spans="1:17" x14ac:dyDescent="0.25">
      <c r="A1491">
        <v>1490</v>
      </c>
      <c r="D1491">
        <v>204.472499</v>
      </c>
      <c r="E1491" s="3">
        <v>2</v>
      </c>
      <c r="P1491">
        <v>1</v>
      </c>
      <c r="Q1491" t="str">
        <f t="shared" si="24"/>
        <v>2</v>
      </c>
    </row>
    <row r="1492" spans="1:17" x14ac:dyDescent="0.25">
      <c r="A1492">
        <v>1491</v>
      </c>
      <c r="D1492">
        <v>204.53418299999998</v>
      </c>
      <c r="E1492" s="3">
        <v>2</v>
      </c>
      <c r="P1492">
        <v>1</v>
      </c>
      <c r="Q1492" t="str">
        <f t="shared" si="24"/>
        <v>2</v>
      </c>
    </row>
    <row r="1493" spans="1:17" x14ac:dyDescent="0.25">
      <c r="A1493">
        <v>1492</v>
      </c>
      <c r="D1493">
        <v>204.48091799999997</v>
      </c>
      <c r="E1493" s="3">
        <v>2</v>
      </c>
      <c r="F1493">
        <v>205.57336699999999</v>
      </c>
      <c r="G1493" s="2">
        <v>3</v>
      </c>
      <c r="P1493">
        <v>2</v>
      </c>
      <c r="Q1493" t="str">
        <f t="shared" si="24"/>
        <v>23</v>
      </c>
    </row>
    <row r="1494" spans="1:17" x14ac:dyDescent="0.25">
      <c r="A1494">
        <v>1493</v>
      </c>
      <c r="F1494">
        <v>205.571528</v>
      </c>
      <c r="G1494" s="2">
        <v>3</v>
      </c>
      <c r="H1494">
        <v>205.95591999999999</v>
      </c>
      <c r="I1494" s="5">
        <v>4</v>
      </c>
      <c r="P1494">
        <v>2</v>
      </c>
      <c r="Q1494" t="str">
        <f t="shared" si="24"/>
        <v>34</v>
      </c>
    </row>
    <row r="1495" spans="1:17" x14ac:dyDescent="0.25">
      <c r="A1495">
        <v>1494</v>
      </c>
      <c r="F1495">
        <v>205.57760099999999</v>
      </c>
      <c r="G1495" s="2">
        <v>3</v>
      </c>
      <c r="H1495">
        <v>205.98913499999998</v>
      </c>
      <c r="I1495" s="5">
        <v>4</v>
      </c>
      <c r="P1495">
        <v>2</v>
      </c>
      <c r="Q1495" t="str">
        <f t="shared" si="24"/>
        <v>34</v>
      </c>
    </row>
    <row r="1496" spans="1:17" x14ac:dyDescent="0.25">
      <c r="A1496">
        <v>1495</v>
      </c>
      <c r="F1496">
        <v>205.548675</v>
      </c>
      <c r="G1496" s="2">
        <v>3</v>
      </c>
      <c r="H1496">
        <v>205.97316599999999</v>
      </c>
      <c r="I1496" s="5">
        <v>4</v>
      </c>
      <c r="P1496">
        <v>2</v>
      </c>
      <c r="Q1496" t="str">
        <f t="shared" si="24"/>
        <v>34</v>
      </c>
    </row>
    <row r="1497" spans="1:17" x14ac:dyDescent="0.25">
      <c r="A1497">
        <v>1496</v>
      </c>
      <c r="F1497">
        <v>205.60806600000001</v>
      </c>
      <c r="G1497" s="2">
        <v>3</v>
      </c>
      <c r="H1497">
        <v>206.05010099999998</v>
      </c>
      <c r="I1497" s="5">
        <v>4</v>
      </c>
      <c r="P1497">
        <v>2</v>
      </c>
      <c r="Q1497" t="str">
        <f t="shared" si="24"/>
        <v>34</v>
      </c>
    </row>
    <row r="1498" spans="1:17" x14ac:dyDescent="0.25">
      <c r="A1498">
        <v>1497</v>
      </c>
      <c r="F1498">
        <v>205.59638100000001</v>
      </c>
      <c r="G1498" s="2">
        <v>3</v>
      </c>
      <c r="H1498">
        <v>205.99719499999998</v>
      </c>
      <c r="I1498" s="5">
        <v>4</v>
      </c>
      <c r="P1498">
        <v>2</v>
      </c>
      <c r="Q1498" t="str">
        <f t="shared" si="24"/>
        <v>34</v>
      </c>
    </row>
    <row r="1499" spans="1:17" x14ac:dyDescent="0.25">
      <c r="A1499">
        <v>1498</v>
      </c>
      <c r="F1499">
        <v>205.60943900000001</v>
      </c>
      <c r="G1499" s="2">
        <v>3</v>
      </c>
      <c r="H1499">
        <v>206.04969699999998</v>
      </c>
      <c r="I1499" s="5">
        <v>4</v>
      </c>
      <c r="P1499">
        <v>2</v>
      </c>
      <c r="Q1499" t="str">
        <f t="shared" si="24"/>
        <v>34</v>
      </c>
    </row>
    <row r="1500" spans="1:17" x14ac:dyDescent="0.25">
      <c r="A1500">
        <v>1499</v>
      </c>
      <c r="F1500">
        <v>205.63969699999998</v>
      </c>
      <c r="G1500" s="2">
        <v>3</v>
      </c>
      <c r="H1500">
        <v>206.04137699999998</v>
      </c>
      <c r="I1500" s="5">
        <v>4</v>
      </c>
      <c r="P1500">
        <v>2</v>
      </c>
      <c r="Q1500" t="str">
        <f t="shared" si="24"/>
        <v>34</v>
      </c>
    </row>
    <row r="1501" spans="1:17" x14ac:dyDescent="0.25">
      <c r="A1501">
        <v>1500</v>
      </c>
      <c r="F1501">
        <v>205.657397</v>
      </c>
      <c r="G1501" s="2">
        <v>3</v>
      </c>
      <c r="H1501">
        <v>206.04351700000001</v>
      </c>
      <c r="I1501" s="5">
        <v>4</v>
      </c>
      <c r="P1501">
        <v>2</v>
      </c>
      <c r="Q1501" t="str">
        <f t="shared" si="24"/>
        <v>34</v>
      </c>
    </row>
    <row r="1502" spans="1:17" x14ac:dyDescent="0.25">
      <c r="A1502">
        <v>1501</v>
      </c>
      <c r="F1502">
        <v>205.69653199999999</v>
      </c>
      <c r="G1502" s="2">
        <v>3</v>
      </c>
      <c r="H1502">
        <v>205.99545599999999</v>
      </c>
      <c r="I1502" s="5">
        <v>4</v>
      </c>
      <c r="P1502">
        <v>2</v>
      </c>
      <c r="Q1502" t="str">
        <f t="shared" si="24"/>
        <v>34</v>
      </c>
    </row>
    <row r="1503" spans="1:17" x14ac:dyDescent="0.25">
      <c r="A1503">
        <v>1502</v>
      </c>
      <c r="F1503">
        <v>205.66826499999999</v>
      </c>
      <c r="G1503" s="2">
        <v>3</v>
      </c>
      <c r="H1503">
        <v>205.980254</v>
      </c>
      <c r="I1503" s="5">
        <v>4</v>
      </c>
      <c r="P1503">
        <v>2</v>
      </c>
      <c r="Q1503" t="str">
        <f t="shared" si="24"/>
        <v>34</v>
      </c>
    </row>
    <row r="1504" spans="1:17" x14ac:dyDescent="0.25">
      <c r="A1504">
        <v>1503</v>
      </c>
      <c r="B1504">
        <v>221.51459</v>
      </c>
      <c r="C1504" s="4">
        <v>1</v>
      </c>
      <c r="F1504">
        <v>205.57336699999999</v>
      </c>
      <c r="G1504" s="2">
        <v>3</v>
      </c>
      <c r="H1504">
        <v>205.95591999999999</v>
      </c>
      <c r="I1504" s="5">
        <v>4</v>
      </c>
      <c r="P1504">
        <v>3</v>
      </c>
      <c r="Q1504" t="str">
        <f t="shared" si="24"/>
        <v>134</v>
      </c>
    </row>
    <row r="1505" spans="1:17" x14ac:dyDescent="0.25">
      <c r="A1505">
        <v>1504</v>
      </c>
      <c r="B1505">
        <v>221.478329</v>
      </c>
      <c r="C1505" s="4">
        <v>1</v>
      </c>
      <c r="H1505">
        <v>205.95591999999999</v>
      </c>
      <c r="I1505" s="5">
        <v>4</v>
      </c>
      <c r="P1505">
        <v>2</v>
      </c>
      <c r="Q1505" t="str">
        <f t="shared" si="24"/>
        <v>14</v>
      </c>
    </row>
    <row r="1506" spans="1:17" x14ac:dyDescent="0.25">
      <c r="A1506">
        <v>1505</v>
      </c>
      <c r="B1506">
        <v>221.50257099999999</v>
      </c>
      <c r="C1506" s="4">
        <v>1</v>
      </c>
      <c r="P1506">
        <v>1</v>
      </c>
      <c r="Q1506" t="str">
        <f t="shared" si="24"/>
        <v>1</v>
      </c>
    </row>
    <row r="1507" spans="1:17" x14ac:dyDescent="0.25">
      <c r="A1507">
        <v>1506</v>
      </c>
      <c r="B1507">
        <v>221.49292399999999</v>
      </c>
      <c r="C1507" s="4">
        <v>1</v>
      </c>
      <c r="P1507">
        <v>1</v>
      </c>
      <c r="Q1507" t="str">
        <f t="shared" si="24"/>
        <v>1</v>
      </c>
    </row>
    <row r="1508" spans="1:17" x14ac:dyDescent="0.25">
      <c r="A1508">
        <v>1507</v>
      </c>
      <c r="B1508">
        <v>221.49105599999999</v>
      </c>
      <c r="C1508" s="4">
        <v>1</v>
      </c>
      <c r="P1508">
        <v>1</v>
      </c>
      <c r="Q1508" t="str">
        <f t="shared" si="24"/>
        <v>1</v>
      </c>
    </row>
    <row r="1509" spans="1:17" x14ac:dyDescent="0.25">
      <c r="A1509">
        <v>1508</v>
      </c>
      <c r="B1509">
        <v>221.4855</v>
      </c>
      <c r="C1509" s="4">
        <v>1</v>
      </c>
      <c r="D1509">
        <v>225.806996</v>
      </c>
      <c r="E1509" s="3">
        <v>2</v>
      </c>
      <c r="P1509">
        <v>2</v>
      </c>
      <c r="Q1509" t="str">
        <f t="shared" si="24"/>
        <v>12</v>
      </c>
    </row>
    <row r="1510" spans="1:17" x14ac:dyDescent="0.25">
      <c r="A1510">
        <v>1509</v>
      </c>
      <c r="B1510">
        <v>221.48085499999999</v>
      </c>
      <c r="C1510" s="4">
        <v>1</v>
      </c>
      <c r="D1510">
        <v>225.83830900000001</v>
      </c>
      <c r="E1510" s="3">
        <v>2</v>
      </c>
      <c r="P1510">
        <v>2</v>
      </c>
      <c r="Q1510" t="str">
        <f t="shared" si="24"/>
        <v>12</v>
      </c>
    </row>
    <row r="1511" spans="1:17" x14ac:dyDescent="0.25">
      <c r="A1511">
        <v>1510</v>
      </c>
      <c r="B1511">
        <v>221.50055</v>
      </c>
      <c r="C1511" s="4">
        <v>1</v>
      </c>
      <c r="D1511">
        <v>225.76957400000001</v>
      </c>
      <c r="E1511" s="3">
        <v>2</v>
      </c>
      <c r="P1511">
        <v>2</v>
      </c>
      <c r="Q1511" t="str">
        <f t="shared" si="24"/>
        <v>12</v>
      </c>
    </row>
    <row r="1512" spans="1:17" x14ac:dyDescent="0.25">
      <c r="A1512">
        <v>1511</v>
      </c>
      <c r="B1512">
        <v>221.524439</v>
      </c>
      <c r="C1512" s="4">
        <v>1</v>
      </c>
      <c r="D1512">
        <v>225.78482600000001</v>
      </c>
      <c r="E1512" s="3">
        <v>2</v>
      </c>
      <c r="P1512">
        <v>2</v>
      </c>
      <c r="Q1512" t="str">
        <f t="shared" si="24"/>
        <v>12</v>
      </c>
    </row>
    <row r="1513" spans="1:17" x14ac:dyDescent="0.25">
      <c r="A1513">
        <v>1512</v>
      </c>
      <c r="B1513">
        <v>221.51459</v>
      </c>
      <c r="C1513" s="4">
        <v>1</v>
      </c>
      <c r="D1513">
        <v>225.824118</v>
      </c>
      <c r="E1513" s="3">
        <v>2</v>
      </c>
      <c r="P1513">
        <v>2</v>
      </c>
      <c r="Q1513" t="str">
        <f t="shared" si="24"/>
        <v>12</v>
      </c>
    </row>
    <row r="1514" spans="1:17" x14ac:dyDescent="0.25">
      <c r="A1514">
        <v>1513</v>
      </c>
      <c r="D1514">
        <v>225.78730200000001</v>
      </c>
      <c r="E1514" s="3">
        <v>2</v>
      </c>
      <c r="P1514">
        <v>1</v>
      </c>
      <c r="Q1514" t="str">
        <f t="shared" si="24"/>
        <v>2</v>
      </c>
    </row>
    <row r="1515" spans="1:17" x14ac:dyDescent="0.25">
      <c r="A1515">
        <v>1514</v>
      </c>
      <c r="D1515">
        <v>225.750485</v>
      </c>
      <c r="E1515" s="3">
        <v>2</v>
      </c>
      <c r="P1515">
        <v>1</v>
      </c>
      <c r="Q1515" t="str">
        <f t="shared" si="24"/>
        <v>2</v>
      </c>
    </row>
    <row r="1516" spans="1:17" x14ac:dyDescent="0.25">
      <c r="A1516">
        <v>1515</v>
      </c>
      <c r="D1516">
        <v>225.74169699999999</v>
      </c>
      <c r="E1516" s="3">
        <v>2</v>
      </c>
      <c r="P1516">
        <v>1</v>
      </c>
      <c r="Q1516" t="str">
        <f t="shared" si="24"/>
        <v>2</v>
      </c>
    </row>
    <row r="1517" spans="1:17" x14ac:dyDescent="0.25">
      <c r="A1517">
        <v>1516</v>
      </c>
      <c r="D1517">
        <v>225.832855</v>
      </c>
      <c r="E1517" s="3">
        <v>2</v>
      </c>
      <c r="P1517">
        <v>1</v>
      </c>
      <c r="Q1517" t="str">
        <f t="shared" si="24"/>
        <v>2</v>
      </c>
    </row>
    <row r="1518" spans="1:17" x14ac:dyDescent="0.25">
      <c r="A1518">
        <v>1517</v>
      </c>
      <c r="D1518">
        <v>225.81921800000001</v>
      </c>
      <c r="E1518" s="3">
        <v>2</v>
      </c>
      <c r="P1518">
        <v>1</v>
      </c>
      <c r="Q1518" t="str">
        <f t="shared" si="24"/>
        <v>2</v>
      </c>
    </row>
    <row r="1519" spans="1:17" x14ac:dyDescent="0.25">
      <c r="A1519">
        <v>1518</v>
      </c>
      <c r="F1519">
        <v>226.91128499999999</v>
      </c>
      <c r="G1519" s="2">
        <v>3</v>
      </c>
      <c r="H1519">
        <v>226.95567700000001</v>
      </c>
      <c r="I1519" s="5">
        <v>4</v>
      </c>
      <c r="P1519">
        <v>2</v>
      </c>
      <c r="Q1519" t="str">
        <f t="shared" si="24"/>
        <v>34</v>
      </c>
    </row>
    <row r="1520" spans="1:17" x14ac:dyDescent="0.25">
      <c r="A1520">
        <v>1519</v>
      </c>
      <c r="F1520">
        <v>226.92951600000001</v>
      </c>
      <c r="G1520" s="2">
        <v>3</v>
      </c>
      <c r="H1520">
        <v>226.96638200000001</v>
      </c>
      <c r="I1520" s="5">
        <v>4</v>
      </c>
      <c r="P1520">
        <v>2</v>
      </c>
      <c r="Q1520" t="str">
        <f t="shared" si="24"/>
        <v>34</v>
      </c>
    </row>
    <row r="1521" spans="1:17" x14ac:dyDescent="0.25">
      <c r="A1521">
        <v>1520</v>
      </c>
      <c r="F1521">
        <v>226.89633499999999</v>
      </c>
      <c r="G1521" s="2">
        <v>3</v>
      </c>
      <c r="H1521">
        <v>227.027995</v>
      </c>
      <c r="I1521" s="5">
        <v>4</v>
      </c>
      <c r="P1521">
        <v>2</v>
      </c>
      <c r="Q1521" t="str">
        <f t="shared" si="24"/>
        <v>34</v>
      </c>
    </row>
    <row r="1522" spans="1:17" x14ac:dyDescent="0.25">
      <c r="A1522">
        <v>1521</v>
      </c>
      <c r="F1522">
        <v>226.912496</v>
      </c>
      <c r="G1522" s="2">
        <v>3</v>
      </c>
      <c r="H1522">
        <v>227.04047</v>
      </c>
      <c r="I1522" s="5">
        <v>4</v>
      </c>
      <c r="P1522">
        <v>2</v>
      </c>
      <c r="Q1522" t="str">
        <f t="shared" si="24"/>
        <v>34</v>
      </c>
    </row>
    <row r="1523" spans="1:17" x14ac:dyDescent="0.25">
      <c r="A1523">
        <v>1522</v>
      </c>
      <c r="F1523">
        <v>226.91391099999998</v>
      </c>
      <c r="G1523" s="2">
        <v>3</v>
      </c>
      <c r="H1523">
        <v>226.98107899999999</v>
      </c>
      <c r="I1523" s="5">
        <v>4</v>
      </c>
      <c r="P1523">
        <v>2</v>
      </c>
      <c r="Q1523" t="str">
        <f t="shared" si="24"/>
        <v>34</v>
      </c>
    </row>
    <row r="1524" spans="1:17" x14ac:dyDescent="0.25">
      <c r="A1524">
        <v>1523</v>
      </c>
      <c r="F1524">
        <v>226.85936799999999</v>
      </c>
      <c r="G1524" s="2">
        <v>3</v>
      </c>
      <c r="H1524">
        <v>226.980321</v>
      </c>
      <c r="I1524" s="5">
        <v>4</v>
      </c>
      <c r="P1524">
        <v>2</v>
      </c>
      <c r="Q1524" t="str">
        <f t="shared" si="24"/>
        <v>34</v>
      </c>
    </row>
    <row r="1525" spans="1:17" x14ac:dyDescent="0.25">
      <c r="A1525">
        <v>1524</v>
      </c>
      <c r="F1525">
        <v>226.91815199999999</v>
      </c>
      <c r="G1525" s="2">
        <v>3</v>
      </c>
      <c r="H1525">
        <v>226.94961499999999</v>
      </c>
      <c r="I1525" s="5">
        <v>4</v>
      </c>
      <c r="P1525">
        <v>2</v>
      </c>
      <c r="Q1525" t="str">
        <f t="shared" si="24"/>
        <v>34</v>
      </c>
    </row>
    <row r="1526" spans="1:17" x14ac:dyDescent="0.25">
      <c r="A1526">
        <v>1525</v>
      </c>
      <c r="F1526">
        <v>226.924971</v>
      </c>
      <c r="G1526" s="2">
        <v>3</v>
      </c>
      <c r="H1526">
        <v>226.92567700000001</v>
      </c>
      <c r="I1526" s="5">
        <v>4</v>
      </c>
      <c r="P1526">
        <v>2</v>
      </c>
      <c r="Q1526" t="str">
        <f t="shared" si="24"/>
        <v>34</v>
      </c>
    </row>
    <row r="1527" spans="1:17" x14ac:dyDescent="0.25">
      <c r="A1527">
        <v>1526</v>
      </c>
      <c r="B1527">
        <v>241.48463100000001</v>
      </c>
      <c r="C1527" s="4">
        <v>1</v>
      </c>
      <c r="F1527">
        <v>226.83760100000001</v>
      </c>
      <c r="G1527" s="2">
        <v>3</v>
      </c>
      <c r="H1527">
        <v>226.92239499999999</v>
      </c>
      <c r="I1527" s="5">
        <v>4</v>
      </c>
      <c r="P1527">
        <v>3</v>
      </c>
      <c r="Q1527" t="str">
        <f t="shared" si="24"/>
        <v>134</v>
      </c>
    </row>
    <row r="1528" spans="1:17" x14ac:dyDescent="0.25">
      <c r="A1528">
        <v>1527</v>
      </c>
      <c r="B1528">
        <v>241.57982899999999</v>
      </c>
      <c r="C1528" s="4">
        <v>1</v>
      </c>
      <c r="F1528">
        <v>226.84856099999999</v>
      </c>
      <c r="G1528" s="2">
        <v>3</v>
      </c>
      <c r="H1528">
        <v>227.004107</v>
      </c>
      <c r="I1528" s="5">
        <v>4</v>
      </c>
      <c r="P1528">
        <v>3</v>
      </c>
      <c r="Q1528" t="str">
        <f t="shared" si="24"/>
        <v>134</v>
      </c>
    </row>
    <row r="1529" spans="1:17" x14ac:dyDescent="0.25">
      <c r="A1529">
        <v>1528</v>
      </c>
      <c r="B1529">
        <v>241.53735599999999</v>
      </c>
      <c r="C1529" s="4">
        <v>1</v>
      </c>
      <c r="F1529">
        <v>226.844369</v>
      </c>
      <c r="G1529" s="2">
        <v>3</v>
      </c>
      <c r="H1529">
        <v>226.95567700000001</v>
      </c>
      <c r="I1529" s="5">
        <v>4</v>
      </c>
      <c r="P1529">
        <v>3</v>
      </c>
      <c r="Q1529" t="str">
        <f t="shared" si="24"/>
        <v>134</v>
      </c>
    </row>
    <row r="1530" spans="1:17" x14ac:dyDescent="0.25">
      <c r="A1530">
        <v>1529</v>
      </c>
      <c r="B1530">
        <v>241.524327</v>
      </c>
      <c r="C1530" s="4">
        <v>1</v>
      </c>
      <c r="F1530">
        <v>226.91128499999999</v>
      </c>
      <c r="G1530" s="2">
        <v>3</v>
      </c>
      <c r="H1530">
        <v>226.95567700000001</v>
      </c>
      <c r="I1530" s="5">
        <v>4</v>
      </c>
      <c r="P1530">
        <v>3</v>
      </c>
      <c r="Q1530" t="str">
        <f t="shared" si="24"/>
        <v>134</v>
      </c>
    </row>
    <row r="1531" spans="1:17" x14ac:dyDescent="0.25">
      <c r="A1531">
        <v>1530</v>
      </c>
      <c r="B1531">
        <v>241.54083900000001</v>
      </c>
      <c r="C1531" s="4">
        <v>1</v>
      </c>
      <c r="H1531">
        <v>226.95567700000001</v>
      </c>
      <c r="I1531" s="5">
        <v>4</v>
      </c>
      <c r="P1531">
        <v>2</v>
      </c>
      <c r="Q1531" t="str">
        <f t="shared" si="24"/>
        <v>14</v>
      </c>
    </row>
    <row r="1532" spans="1:17" x14ac:dyDescent="0.25">
      <c r="A1532">
        <v>1531</v>
      </c>
      <c r="B1532">
        <v>241.54245800000001</v>
      </c>
      <c r="C1532" s="4">
        <v>1</v>
      </c>
      <c r="P1532">
        <v>1</v>
      </c>
      <c r="Q1532" t="str">
        <f t="shared" si="24"/>
        <v>1</v>
      </c>
    </row>
    <row r="1533" spans="1:17" x14ac:dyDescent="0.25">
      <c r="A1533">
        <v>1532</v>
      </c>
      <c r="B1533">
        <v>241.540435</v>
      </c>
      <c r="C1533" s="4">
        <v>1</v>
      </c>
      <c r="P1533">
        <v>1</v>
      </c>
      <c r="Q1533" t="str">
        <f t="shared" si="24"/>
        <v>1</v>
      </c>
    </row>
    <row r="1534" spans="1:17" x14ac:dyDescent="0.25">
      <c r="A1534">
        <v>1533</v>
      </c>
      <c r="B1534">
        <v>241.539174</v>
      </c>
      <c r="C1534" s="4">
        <v>1</v>
      </c>
      <c r="D1534">
        <v>247.10227499999999</v>
      </c>
      <c r="E1534" s="3">
        <v>2</v>
      </c>
      <c r="P1534">
        <v>2</v>
      </c>
      <c r="Q1534" t="str">
        <f t="shared" si="24"/>
        <v>12</v>
      </c>
    </row>
    <row r="1535" spans="1:17" x14ac:dyDescent="0.25">
      <c r="A1535">
        <v>1534</v>
      </c>
      <c r="B1535">
        <v>241.53705500000001</v>
      </c>
      <c r="C1535" s="4">
        <v>1</v>
      </c>
      <c r="D1535">
        <v>247.07591099999999</v>
      </c>
      <c r="E1535" s="3">
        <v>2</v>
      </c>
      <c r="P1535">
        <v>2</v>
      </c>
      <c r="Q1535" t="str">
        <f t="shared" si="24"/>
        <v>12</v>
      </c>
    </row>
    <row r="1536" spans="1:17" x14ac:dyDescent="0.25">
      <c r="A1536">
        <v>1535</v>
      </c>
      <c r="B1536">
        <v>241.52690000000001</v>
      </c>
      <c r="C1536" s="4">
        <v>1</v>
      </c>
      <c r="D1536">
        <v>247.094042</v>
      </c>
      <c r="E1536" s="3">
        <v>2</v>
      </c>
      <c r="P1536">
        <v>2</v>
      </c>
      <c r="Q1536" t="str">
        <f t="shared" si="24"/>
        <v>12</v>
      </c>
    </row>
    <row r="1537" spans="1:17" x14ac:dyDescent="0.25">
      <c r="A1537">
        <v>1536</v>
      </c>
      <c r="B1537">
        <v>241.557759</v>
      </c>
      <c r="C1537" s="4">
        <v>1</v>
      </c>
      <c r="D1537">
        <v>247.100356</v>
      </c>
      <c r="E1537" s="3">
        <v>2</v>
      </c>
      <c r="P1537">
        <v>2</v>
      </c>
      <c r="Q1537" t="str">
        <f t="shared" si="24"/>
        <v>12</v>
      </c>
    </row>
    <row r="1538" spans="1:17" x14ac:dyDescent="0.25">
      <c r="A1538">
        <v>1537</v>
      </c>
      <c r="B1538">
        <v>241.647704</v>
      </c>
      <c r="C1538" s="4">
        <v>1</v>
      </c>
      <c r="D1538">
        <v>247.09353899999999</v>
      </c>
      <c r="E1538" s="3">
        <v>2</v>
      </c>
      <c r="P1538">
        <v>2</v>
      </c>
      <c r="Q1538" t="str">
        <f t="shared" ref="Q1538:Q1571" si="25">CONCATENATE(C1538,E1538,G1538,I1538)</f>
        <v>12</v>
      </c>
    </row>
    <row r="1539" spans="1:17" x14ac:dyDescent="0.25">
      <c r="A1539">
        <v>1538</v>
      </c>
      <c r="B1539">
        <v>241.48463100000001</v>
      </c>
      <c r="C1539" s="4">
        <v>1</v>
      </c>
      <c r="D1539">
        <v>247.055205</v>
      </c>
      <c r="E1539" s="3">
        <v>2</v>
      </c>
      <c r="P1539">
        <v>2</v>
      </c>
      <c r="Q1539" t="str">
        <f t="shared" si="25"/>
        <v>12</v>
      </c>
    </row>
    <row r="1540" spans="1:17" x14ac:dyDescent="0.25">
      <c r="A1540">
        <v>1539</v>
      </c>
      <c r="B1540">
        <v>241.48463100000001</v>
      </c>
      <c r="C1540" s="4">
        <v>1</v>
      </c>
      <c r="D1540">
        <v>247.09919199999999</v>
      </c>
      <c r="E1540" s="3">
        <v>2</v>
      </c>
      <c r="P1540">
        <v>2</v>
      </c>
      <c r="Q1540" t="str">
        <f t="shared" si="25"/>
        <v>12</v>
      </c>
    </row>
    <row r="1541" spans="1:17" x14ac:dyDescent="0.25">
      <c r="A1541">
        <v>1540</v>
      </c>
      <c r="D1541">
        <v>247.03874099999999</v>
      </c>
      <c r="E1541" s="3">
        <v>2</v>
      </c>
      <c r="P1541">
        <v>1</v>
      </c>
      <c r="Q1541" t="str">
        <f t="shared" si="25"/>
        <v>2</v>
      </c>
    </row>
    <row r="1542" spans="1:17" x14ac:dyDescent="0.25">
      <c r="A1542">
        <v>1541</v>
      </c>
      <c r="D1542">
        <v>246.95480599999999</v>
      </c>
      <c r="E1542" s="3">
        <v>2</v>
      </c>
      <c r="P1542">
        <v>1</v>
      </c>
      <c r="Q1542" t="str">
        <f t="shared" si="25"/>
        <v>2</v>
      </c>
    </row>
    <row r="1543" spans="1:17" x14ac:dyDescent="0.25">
      <c r="A1543">
        <v>1542</v>
      </c>
      <c r="D1543">
        <v>246.99480299999999</v>
      </c>
      <c r="E1543" s="3">
        <v>2</v>
      </c>
      <c r="F1543">
        <v>245.50745599999999</v>
      </c>
      <c r="G1543" s="2">
        <v>3</v>
      </c>
      <c r="P1543">
        <v>2</v>
      </c>
      <c r="Q1543" t="str">
        <f t="shared" si="25"/>
        <v>23</v>
      </c>
    </row>
    <row r="1544" spans="1:17" x14ac:dyDescent="0.25">
      <c r="A1544">
        <v>1543</v>
      </c>
      <c r="D1544">
        <v>247.10227499999999</v>
      </c>
      <c r="E1544" s="3">
        <v>2</v>
      </c>
      <c r="F1544">
        <v>245.42291499999999</v>
      </c>
      <c r="G1544" s="2">
        <v>3</v>
      </c>
      <c r="P1544">
        <v>2</v>
      </c>
      <c r="Q1544" t="str">
        <f t="shared" si="25"/>
        <v>23</v>
      </c>
    </row>
    <row r="1545" spans="1:17" x14ac:dyDescent="0.25">
      <c r="A1545">
        <v>1544</v>
      </c>
      <c r="D1545">
        <v>247.10227499999999</v>
      </c>
      <c r="E1545" s="3">
        <v>2</v>
      </c>
      <c r="F1545">
        <v>245.47351699999999</v>
      </c>
      <c r="G1545" s="2">
        <v>3</v>
      </c>
      <c r="P1545">
        <v>2</v>
      </c>
      <c r="Q1545" t="str">
        <f t="shared" si="25"/>
        <v>23</v>
      </c>
    </row>
    <row r="1546" spans="1:17" x14ac:dyDescent="0.25">
      <c r="A1546">
        <v>1545</v>
      </c>
      <c r="D1546">
        <v>247.10227499999999</v>
      </c>
      <c r="E1546" s="3">
        <v>2</v>
      </c>
      <c r="F1546">
        <v>245.49720300000001</v>
      </c>
      <c r="G1546" s="2">
        <v>3</v>
      </c>
      <c r="H1546">
        <v>247.60830899999999</v>
      </c>
      <c r="I1546" s="5">
        <v>4</v>
      </c>
      <c r="P1546">
        <v>3</v>
      </c>
      <c r="Q1546" t="str">
        <f t="shared" si="25"/>
        <v>234</v>
      </c>
    </row>
    <row r="1547" spans="1:17" x14ac:dyDescent="0.25">
      <c r="A1547">
        <v>1546</v>
      </c>
      <c r="F1547">
        <v>245.53826000000001</v>
      </c>
      <c r="G1547" s="2">
        <v>3</v>
      </c>
      <c r="H1547">
        <v>247.62977100000001</v>
      </c>
      <c r="I1547" s="5">
        <v>4</v>
      </c>
      <c r="P1547">
        <v>2</v>
      </c>
      <c r="Q1547" t="str">
        <f t="shared" si="25"/>
        <v>34</v>
      </c>
    </row>
    <row r="1548" spans="1:17" x14ac:dyDescent="0.25">
      <c r="A1548">
        <v>1547</v>
      </c>
      <c r="F1548">
        <v>245.56947199999999</v>
      </c>
      <c r="G1548" s="2">
        <v>3</v>
      </c>
      <c r="H1548">
        <v>247.62037899999999</v>
      </c>
      <c r="I1548" s="5">
        <v>4</v>
      </c>
      <c r="P1548">
        <v>2</v>
      </c>
      <c r="Q1548" t="str">
        <f t="shared" si="25"/>
        <v>34</v>
      </c>
    </row>
    <row r="1549" spans="1:17" x14ac:dyDescent="0.25">
      <c r="A1549">
        <v>1548</v>
      </c>
      <c r="F1549">
        <v>245.57780700000001</v>
      </c>
      <c r="G1549" s="2">
        <v>3</v>
      </c>
      <c r="H1549">
        <v>247.61891399999999</v>
      </c>
      <c r="I1549" s="5">
        <v>4</v>
      </c>
      <c r="P1549">
        <v>2</v>
      </c>
      <c r="Q1549" t="str">
        <f t="shared" si="25"/>
        <v>34</v>
      </c>
    </row>
    <row r="1550" spans="1:17" x14ac:dyDescent="0.25">
      <c r="A1550">
        <v>1549</v>
      </c>
      <c r="F1550">
        <v>245.54921999999999</v>
      </c>
      <c r="G1550" s="2">
        <v>3</v>
      </c>
      <c r="H1550">
        <v>247.63159099999999</v>
      </c>
      <c r="I1550" s="5">
        <v>4</v>
      </c>
      <c r="P1550">
        <v>2</v>
      </c>
      <c r="Q1550" t="str">
        <f t="shared" si="25"/>
        <v>34</v>
      </c>
    </row>
    <row r="1551" spans="1:17" x14ac:dyDescent="0.25">
      <c r="A1551">
        <v>1550</v>
      </c>
      <c r="F1551">
        <v>245.54503099999999</v>
      </c>
      <c r="G1551" s="2">
        <v>3</v>
      </c>
      <c r="H1551">
        <v>247.61063300000001</v>
      </c>
      <c r="I1551" s="5">
        <v>4</v>
      </c>
      <c r="P1551">
        <v>2</v>
      </c>
      <c r="Q1551" t="str">
        <f t="shared" si="25"/>
        <v>34</v>
      </c>
    </row>
    <row r="1552" spans="1:17" x14ac:dyDescent="0.25">
      <c r="A1552">
        <v>1551</v>
      </c>
      <c r="B1552">
        <v>260.12483900000001</v>
      </c>
      <c r="C1552" s="4">
        <v>1</v>
      </c>
      <c r="F1552">
        <v>245.52775800000001</v>
      </c>
      <c r="G1552" s="2">
        <v>3</v>
      </c>
      <c r="H1552">
        <v>247.63866300000001</v>
      </c>
      <c r="I1552" s="5">
        <v>4</v>
      </c>
      <c r="P1552">
        <v>3</v>
      </c>
      <c r="Q1552" t="str">
        <f t="shared" si="25"/>
        <v>134</v>
      </c>
    </row>
    <row r="1553" spans="1:17" x14ac:dyDescent="0.25">
      <c r="A1553">
        <v>1552</v>
      </c>
      <c r="B1553">
        <v>260.144789</v>
      </c>
      <c r="C1553" s="4">
        <v>1</v>
      </c>
      <c r="F1553">
        <v>245.565989</v>
      </c>
      <c r="G1553" s="2">
        <v>3</v>
      </c>
      <c r="H1553">
        <v>247.60053099999999</v>
      </c>
      <c r="I1553" s="5">
        <v>4</v>
      </c>
      <c r="P1553">
        <v>3</v>
      </c>
      <c r="Q1553" t="str">
        <f t="shared" si="25"/>
        <v>134</v>
      </c>
    </row>
    <row r="1554" spans="1:17" x14ac:dyDescent="0.25">
      <c r="A1554">
        <v>1553</v>
      </c>
      <c r="B1554">
        <v>260.14882899999998</v>
      </c>
      <c r="C1554" s="4">
        <v>1</v>
      </c>
      <c r="F1554">
        <v>245.584372</v>
      </c>
      <c r="G1554" s="2">
        <v>3</v>
      </c>
      <c r="H1554">
        <v>247.59295499999999</v>
      </c>
      <c r="I1554" s="5">
        <v>4</v>
      </c>
      <c r="P1554">
        <v>3</v>
      </c>
      <c r="Q1554" t="str">
        <f t="shared" si="25"/>
        <v>134</v>
      </c>
    </row>
    <row r="1555" spans="1:17" x14ac:dyDescent="0.25">
      <c r="A1555">
        <v>1554</v>
      </c>
      <c r="B1555">
        <v>260.17322000000001</v>
      </c>
      <c r="C1555" s="4">
        <v>1</v>
      </c>
      <c r="F1555">
        <v>245.57836</v>
      </c>
      <c r="G1555" s="2">
        <v>3</v>
      </c>
      <c r="H1555">
        <v>247.62067999999999</v>
      </c>
      <c r="I1555" s="5">
        <v>4</v>
      </c>
      <c r="P1555">
        <v>3</v>
      </c>
      <c r="Q1555" t="str">
        <f t="shared" si="25"/>
        <v>134</v>
      </c>
    </row>
    <row r="1556" spans="1:17" x14ac:dyDescent="0.25">
      <c r="A1556">
        <v>1555</v>
      </c>
      <c r="B1556">
        <v>260.12353000000002</v>
      </c>
      <c r="C1556" s="4">
        <v>1</v>
      </c>
      <c r="F1556">
        <v>245.50745599999999</v>
      </c>
      <c r="G1556" s="2">
        <v>3</v>
      </c>
      <c r="H1556">
        <v>247.60780199999999</v>
      </c>
      <c r="I1556" s="5">
        <v>4</v>
      </c>
      <c r="P1556">
        <v>3</v>
      </c>
      <c r="Q1556" t="str">
        <f t="shared" si="25"/>
        <v>134</v>
      </c>
    </row>
    <row r="1557" spans="1:17" x14ac:dyDescent="0.25">
      <c r="A1557">
        <v>1556</v>
      </c>
      <c r="B1557">
        <v>260.14736399999998</v>
      </c>
      <c r="C1557" s="4">
        <v>1</v>
      </c>
      <c r="F1557">
        <v>245.50745599999999</v>
      </c>
      <c r="G1557" s="2">
        <v>3</v>
      </c>
      <c r="H1557">
        <v>247.586894</v>
      </c>
      <c r="I1557" s="5">
        <v>4</v>
      </c>
      <c r="P1557">
        <v>3</v>
      </c>
      <c r="Q1557" t="str">
        <f t="shared" si="25"/>
        <v>134</v>
      </c>
    </row>
    <row r="1558" spans="1:17" x14ac:dyDescent="0.25">
      <c r="A1558">
        <v>1557</v>
      </c>
      <c r="B1558">
        <v>260.18372599999998</v>
      </c>
      <c r="C1558" s="4">
        <v>1</v>
      </c>
      <c r="H1558">
        <v>247.605582</v>
      </c>
      <c r="I1558" s="5">
        <v>4</v>
      </c>
      <c r="P1558">
        <v>2</v>
      </c>
      <c r="Q1558" t="str">
        <f t="shared" si="25"/>
        <v>14</v>
      </c>
    </row>
    <row r="1559" spans="1:17" x14ac:dyDescent="0.25">
      <c r="A1559">
        <v>1558</v>
      </c>
      <c r="B1559">
        <v>260.09974199999999</v>
      </c>
      <c r="C1559" s="4">
        <v>1</v>
      </c>
      <c r="H1559">
        <v>247.61962</v>
      </c>
      <c r="I1559" s="5">
        <v>4</v>
      </c>
      <c r="P1559">
        <v>2</v>
      </c>
      <c r="Q1559" t="str">
        <f t="shared" si="25"/>
        <v>14</v>
      </c>
    </row>
    <row r="1560" spans="1:17" x14ac:dyDescent="0.25">
      <c r="A1560">
        <v>1559</v>
      </c>
      <c r="B1560">
        <v>260.13817499999999</v>
      </c>
      <c r="C1560" s="4">
        <v>1</v>
      </c>
      <c r="H1560">
        <v>247.642043</v>
      </c>
      <c r="I1560" s="5">
        <v>4</v>
      </c>
      <c r="P1560">
        <v>2</v>
      </c>
      <c r="Q1560" t="str">
        <f t="shared" si="25"/>
        <v>14</v>
      </c>
    </row>
    <row r="1561" spans="1:17" x14ac:dyDescent="0.25">
      <c r="A1561">
        <v>1560</v>
      </c>
      <c r="B1561">
        <v>260.15069799999998</v>
      </c>
      <c r="C1561" s="4">
        <v>1</v>
      </c>
      <c r="H1561">
        <v>247.648661</v>
      </c>
      <c r="I1561" s="5">
        <v>4</v>
      </c>
      <c r="P1561">
        <v>2</v>
      </c>
      <c r="Q1561" t="str">
        <f t="shared" si="25"/>
        <v>14</v>
      </c>
    </row>
    <row r="1562" spans="1:17" x14ac:dyDescent="0.25">
      <c r="A1562">
        <v>1561</v>
      </c>
      <c r="B1562">
        <v>260.15276999999998</v>
      </c>
      <c r="C1562" s="4">
        <v>1</v>
      </c>
      <c r="D1562">
        <v>265.00201299999998</v>
      </c>
      <c r="E1562" s="3">
        <v>2</v>
      </c>
      <c r="H1562">
        <v>247.70501999999999</v>
      </c>
      <c r="I1562" s="5">
        <v>4</v>
      </c>
      <c r="P1562">
        <v>3</v>
      </c>
      <c r="Q1562" t="str">
        <f t="shared" si="25"/>
        <v>124</v>
      </c>
    </row>
    <row r="1563" spans="1:17" x14ac:dyDescent="0.25">
      <c r="A1563">
        <v>1562</v>
      </c>
      <c r="B1563">
        <v>260.16175699999997</v>
      </c>
      <c r="C1563" s="4">
        <v>1</v>
      </c>
      <c r="D1563">
        <v>265.02751799999999</v>
      </c>
      <c r="E1563" s="3">
        <v>2</v>
      </c>
      <c r="H1563">
        <v>247.60830899999999</v>
      </c>
      <c r="I1563" s="5">
        <v>4</v>
      </c>
      <c r="P1563">
        <v>3</v>
      </c>
      <c r="Q1563" t="str">
        <f t="shared" si="25"/>
        <v>124</v>
      </c>
    </row>
    <row r="1564" spans="1:17" x14ac:dyDescent="0.25">
      <c r="A1564">
        <v>1563</v>
      </c>
      <c r="B1564">
        <v>260.186305</v>
      </c>
      <c r="C1564" s="4">
        <v>1</v>
      </c>
      <c r="D1564">
        <v>265.01797399999998</v>
      </c>
      <c r="E1564" s="3">
        <v>2</v>
      </c>
      <c r="P1564">
        <v>2</v>
      </c>
      <c r="Q1564" t="str">
        <f t="shared" si="25"/>
        <v>12</v>
      </c>
    </row>
    <row r="1565" spans="1:17" x14ac:dyDescent="0.25">
      <c r="A1565">
        <v>1564</v>
      </c>
      <c r="B1565">
        <v>260.16918399999997</v>
      </c>
      <c r="C1565" s="4">
        <v>1</v>
      </c>
      <c r="D1565">
        <v>265.02484399999997</v>
      </c>
      <c r="E1565" s="3">
        <v>2</v>
      </c>
      <c r="P1565">
        <v>2</v>
      </c>
      <c r="Q1565" t="str">
        <f t="shared" si="25"/>
        <v>12</v>
      </c>
    </row>
    <row r="1566" spans="1:17" x14ac:dyDescent="0.25">
      <c r="A1566">
        <v>1565</v>
      </c>
      <c r="B1566">
        <v>260.19331999999997</v>
      </c>
      <c r="C1566" s="4">
        <v>1</v>
      </c>
      <c r="D1566">
        <v>265.00434000000001</v>
      </c>
      <c r="E1566" s="3">
        <v>2</v>
      </c>
      <c r="P1566">
        <v>2</v>
      </c>
      <c r="Q1566" t="str">
        <f t="shared" si="25"/>
        <v>12</v>
      </c>
    </row>
    <row r="1567" spans="1:17" x14ac:dyDescent="0.25">
      <c r="A1567">
        <v>1566</v>
      </c>
      <c r="B1567">
        <v>260.207919</v>
      </c>
      <c r="C1567" s="4">
        <v>1</v>
      </c>
      <c r="D1567">
        <v>265.00782299999997</v>
      </c>
      <c r="E1567" s="3">
        <v>2</v>
      </c>
      <c r="P1567">
        <v>2</v>
      </c>
      <c r="Q1567" t="str">
        <f t="shared" si="25"/>
        <v>12</v>
      </c>
    </row>
    <row r="1568" spans="1:17" x14ac:dyDescent="0.25">
      <c r="A1568">
        <v>1567</v>
      </c>
      <c r="B1568">
        <v>260.230391</v>
      </c>
      <c r="C1568" s="4">
        <v>1</v>
      </c>
      <c r="D1568">
        <v>265.01807300000002</v>
      </c>
      <c r="E1568" s="3">
        <v>2</v>
      </c>
      <c r="P1568">
        <v>2</v>
      </c>
      <c r="Q1568" t="str">
        <f t="shared" si="25"/>
        <v>12</v>
      </c>
    </row>
    <row r="1569" spans="1:17" x14ac:dyDescent="0.25">
      <c r="A1569">
        <v>1568</v>
      </c>
      <c r="B1569">
        <v>260.12483900000001</v>
      </c>
      <c r="C1569" s="4">
        <v>1</v>
      </c>
      <c r="D1569">
        <v>264.989642</v>
      </c>
      <c r="E1569" s="3">
        <v>2</v>
      </c>
      <c r="P1569">
        <v>2</v>
      </c>
      <c r="Q1569" t="str">
        <f t="shared" si="25"/>
        <v>12</v>
      </c>
    </row>
    <row r="1570" spans="1:17" x14ac:dyDescent="0.25">
      <c r="A1570">
        <v>1569</v>
      </c>
      <c r="D1570">
        <v>264.990252</v>
      </c>
      <c r="E1570" s="3">
        <v>2</v>
      </c>
      <c r="F1570">
        <v>260.87369000000001</v>
      </c>
      <c r="G1570" s="2">
        <v>3</v>
      </c>
      <c r="P1570">
        <v>2</v>
      </c>
      <c r="Q1570" t="str">
        <f t="shared" si="25"/>
        <v>23</v>
      </c>
    </row>
    <row r="1571" spans="1:17" x14ac:dyDescent="0.25">
      <c r="A1571">
        <v>1570</v>
      </c>
      <c r="D1571">
        <v>265.00201299999998</v>
      </c>
      <c r="E1571" s="3">
        <v>2</v>
      </c>
      <c r="F1571">
        <v>260.87369000000001</v>
      </c>
      <c r="G1571" s="2">
        <v>3</v>
      </c>
      <c r="J1571">
        <v>235.73325800000001</v>
      </c>
      <c r="K1571" t="s">
        <v>22</v>
      </c>
      <c r="Q1571" t="str">
        <f t="shared" si="25"/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4788D-43A1-4FB3-BFFE-F8A9B3F7F81D}">
  <dimension ref="A1:F1571"/>
  <sheetViews>
    <sheetView workbookViewId="0">
      <selection sqref="A1:H1048576"/>
    </sheetView>
  </sheetViews>
  <sheetFormatPr defaultRowHeight="15" x14ac:dyDescent="0.25"/>
  <sheetData>
    <row r="1" spans="1:6" x14ac:dyDescent="0.25">
      <c r="A1">
        <v>200</v>
      </c>
      <c r="F1" t="s">
        <v>9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  <c r="F4" t="s">
        <v>22</v>
      </c>
    </row>
    <row r="5" spans="1:6" x14ac:dyDescent="0.25">
      <c r="A5">
        <v>4</v>
      </c>
      <c r="D5" s="2">
        <v>3</v>
      </c>
    </row>
    <row r="6" spans="1:6" x14ac:dyDescent="0.25">
      <c r="A6">
        <v>5</v>
      </c>
      <c r="D6" s="2">
        <v>3</v>
      </c>
    </row>
    <row r="7" spans="1:6" x14ac:dyDescent="0.25">
      <c r="A7">
        <v>6</v>
      </c>
      <c r="C7" s="3">
        <v>2</v>
      </c>
      <c r="D7" s="2">
        <v>3</v>
      </c>
    </row>
    <row r="8" spans="1:6" x14ac:dyDescent="0.25">
      <c r="A8">
        <v>7</v>
      </c>
      <c r="C8" s="3">
        <v>2</v>
      </c>
      <c r="D8" s="2">
        <v>3</v>
      </c>
    </row>
    <row r="9" spans="1:6" x14ac:dyDescent="0.25">
      <c r="A9">
        <v>8</v>
      </c>
      <c r="C9" s="3">
        <v>2</v>
      </c>
      <c r="D9" s="2">
        <v>3</v>
      </c>
    </row>
    <row r="10" spans="1:6" x14ac:dyDescent="0.25">
      <c r="A10">
        <v>9</v>
      </c>
      <c r="C10" s="3">
        <v>2</v>
      </c>
      <c r="D10" s="2">
        <v>3</v>
      </c>
    </row>
    <row r="11" spans="1:6" x14ac:dyDescent="0.25">
      <c r="A11">
        <v>10</v>
      </c>
      <c r="C11" s="3">
        <v>2</v>
      </c>
      <c r="D11" s="2">
        <v>3</v>
      </c>
    </row>
    <row r="12" spans="1:6" x14ac:dyDescent="0.25">
      <c r="A12">
        <v>11</v>
      </c>
      <c r="C12" s="3">
        <v>2</v>
      </c>
      <c r="D12" s="2">
        <v>3</v>
      </c>
    </row>
    <row r="13" spans="1:6" x14ac:dyDescent="0.25">
      <c r="A13">
        <v>12</v>
      </c>
      <c r="C13" s="3">
        <v>2</v>
      </c>
      <c r="D13" s="2">
        <v>3</v>
      </c>
    </row>
    <row r="14" spans="1:6" x14ac:dyDescent="0.25">
      <c r="A14">
        <v>13</v>
      </c>
      <c r="C14" s="3">
        <v>2</v>
      </c>
      <c r="D14" s="2">
        <v>3</v>
      </c>
    </row>
    <row r="15" spans="1:6" x14ac:dyDescent="0.25">
      <c r="A15">
        <v>14</v>
      </c>
      <c r="C15" s="3">
        <v>2</v>
      </c>
      <c r="D15" s="2">
        <v>3</v>
      </c>
    </row>
    <row r="16" spans="1:6" x14ac:dyDescent="0.25">
      <c r="A16">
        <v>15</v>
      </c>
      <c r="C16" s="3">
        <v>2</v>
      </c>
      <c r="D16" s="2">
        <v>3</v>
      </c>
    </row>
    <row r="17" spans="1:5" x14ac:dyDescent="0.25">
      <c r="A17">
        <v>16</v>
      </c>
      <c r="C17" s="3">
        <v>2</v>
      </c>
      <c r="D17" s="2">
        <v>3</v>
      </c>
    </row>
    <row r="18" spans="1:5" x14ac:dyDescent="0.25">
      <c r="A18">
        <v>17</v>
      </c>
      <c r="C18" s="3">
        <v>2</v>
      </c>
      <c r="D18" s="2">
        <v>3</v>
      </c>
    </row>
    <row r="19" spans="1:5" x14ac:dyDescent="0.25">
      <c r="A19">
        <v>18</v>
      </c>
      <c r="C19" s="3">
        <v>2</v>
      </c>
      <c r="D19" s="2">
        <v>3</v>
      </c>
    </row>
    <row r="20" spans="1:5" x14ac:dyDescent="0.25">
      <c r="A20">
        <v>19</v>
      </c>
      <c r="C20" s="3">
        <v>2</v>
      </c>
      <c r="D20" s="2">
        <v>3</v>
      </c>
    </row>
    <row r="21" spans="1:5" x14ac:dyDescent="0.25">
      <c r="A21">
        <v>20</v>
      </c>
      <c r="C21" s="3">
        <v>2</v>
      </c>
      <c r="D21" s="2">
        <v>3</v>
      </c>
    </row>
    <row r="22" spans="1:5" x14ac:dyDescent="0.25">
      <c r="A22">
        <v>21</v>
      </c>
      <c r="C22" s="3">
        <v>2</v>
      </c>
    </row>
    <row r="23" spans="1:5" x14ac:dyDescent="0.25">
      <c r="A23">
        <v>22</v>
      </c>
      <c r="C23" s="3">
        <v>2</v>
      </c>
    </row>
    <row r="24" spans="1:5" x14ac:dyDescent="0.25">
      <c r="A24">
        <v>23</v>
      </c>
    </row>
    <row r="25" spans="1:5" x14ac:dyDescent="0.25">
      <c r="A25">
        <v>24</v>
      </c>
      <c r="B25" s="4">
        <v>1</v>
      </c>
      <c r="E25" s="5">
        <v>4</v>
      </c>
    </row>
    <row r="26" spans="1:5" x14ac:dyDescent="0.25">
      <c r="A26">
        <v>25</v>
      </c>
      <c r="B26" s="4">
        <v>1</v>
      </c>
      <c r="E26" s="5">
        <v>4</v>
      </c>
    </row>
    <row r="27" spans="1:5" x14ac:dyDescent="0.25">
      <c r="A27">
        <v>26</v>
      </c>
      <c r="B27" s="4">
        <v>1</v>
      </c>
      <c r="E27" s="5">
        <v>4</v>
      </c>
    </row>
    <row r="28" spans="1:5" x14ac:dyDescent="0.25">
      <c r="A28">
        <v>27</v>
      </c>
      <c r="B28" s="4">
        <v>1</v>
      </c>
      <c r="E28" s="5">
        <v>4</v>
      </c>
    </row>
    <row r="29" spans="1:5" x14ac:dyDescent="0.25">
      <c r="A29">
        <v>28</v>
      </c>
      <c r="B29" s="4">
        <v>1</v>
      </c>
      <c r="E29" s="5">
        <v>4</v>
      </c>
    </row>
    <row r="30" spans="1:5" x14ac:dyDescent="0.25">
      <c r="A30">
        <v>29</v>
      </c>
      <c r="B30" s="4">
        <v>1</v>
      </c>
      <c r="E30" s="5">
        <v>4</v>
      </c>
    </row>
    <row r="31" spans="1:5" x14ac:dyDescent="0.25">
      <c r="A31">
        <v>30</v>
      </c>
      <c r="B31" s="4">
        <v>1</v>
      </c>
      <c r="E31" s="5">
        <v>4</v>
      </c>
    </row>
    <row r="32" spans="1:5" x14ac:dyDescent="0.25">
      <c r="A32">
        <v>31</v>
      </c>
      <c r="B32" s="4">
        <v>1</v>
      </c>
      <c r="E32" s="5">
        <v>4</v>
      </c>
    </row>
    <row r="33" spans="1:5" x14ac:dyDescent="0.25">
      <c r="A33">
        <v>32</v>
      </c>
      <c r="B33" s="4">
        <v>1</v>
      </c>
      <c r="E33" s="5">
        <v>4</v>
      </c>
    </row>
    <row r="34" spans="1:5" x14ac:dyDescent="0.25">
      <c r="A34">
        <v>33</v>
      </c>
      <c r="B34" s="4">
        <v>1</v>
      </c>
      <c r="E34" s="5">
        <v>4</v>
      </c>
    </row>
    <row r="35" spans="1:5" x14ac:dyDescent="0.25">
      <c r="A35">
        <v>34</v>
      </c>
      <c r="B35" s="4">
        <v>1</v>
      </c>
      <c r="E35" s="5">
        <v>4</v>
      </c>
    </row>
    <row r="36" spans="1:5" x14ac:dyDescent="0.25">
      <c r="A36">
        <v>35</v>
      </c>
      <c r="B36" s="4">
        <v>1</v>
      </c>
      <c r="E36" s="5">
        <v>4</v>
      </c>
    </row>
    <row r="37" spans="1:5" x14ac:dyDescent="0.25">
      <c r="A37">
        <v>36</v>
      </c>
      <c r="B37" s="4">
        <v>1</v>
      </c>
      <c r="E37" s="5">
        <v>4</v>
      </c>
    </row>
    <row r="38" spans="1:5" x14ac:dyDescent="0.25">
      <c r="A38">
        <v>37</v>
      </c>
      <c r="E38" s="5">
        <v>4</v>
      </c>
    </row>
    <row r="39" spans="1:5" x14ac:dyDescent="0.25">
      <c r="A39">
        <v>38</v>
      </c>
    </row>
    <row r="40" spans="1:5" x14ac:dyDescent="0.25">
      <c r="A40">
        <v>39</v>
      </c>
    </row>
    <row r="41" spans="1:5" x14ac:dyDescent="0.25">
      <c r="A41">
        <v>40</v>
      </c>
      <c r="C41" s="3">
        <v>2</v>
      </c>
      <c r="D41" s="2">
        <v>3</v>
      </c>
    </row>
    <row r="42" spans="1:5" x14ac:dyDescent="0.25">
      <c r="A42">
        <v>41</v>
      </c>
      <c r="C42" s="3">
        <v>2</v>
      </c>
      <c r="D42" s="2">
        <v>3</v>
      </c>
    </row>
    <row r="43" spans="1:5" x14ac:dyDescent="0.25">
      <c r="A43">
        <v>42</v>
      </c>
      <c r="C43" s="3">
        <v>2</v>
      </c>
      <c r="D43" s="2">
        <v>3</v>
      </c>
    </row>
    <row r="44" spans="1:5" x14ac:dyDescent="0.25">
      <c r="A44">
        <v>43</v>
      </c>
      <c r="C44" s="3">
        <v>2</v>
      </c>
      <c r="D44" s="2">
        <v>3</v>
      </c>
    </row>
    <row r="45" spans="1:5" x14ac:dyDescent="0.25">
      <c r="A45">
        <v>44</v>
      </c>
      <c r="C45" s="3">
        <v>2</v>
      </c>
      <c r="D45" s="2">
        <v>3</v>
      </c>
    </row>
    <row r="46" spans="1:5" x14ac:dyDescent="0.25">
      <c r="A46">
        <v>45</v>
      </c>
      <c r="C46" s="3">
        <v>2</v>
      </c>
      <c r="D46" s="2">
        <v>3</v>
      </c>
    </row>
    <row r="47" spans="1:5" x14ac:dyDescent="0.25">
      <c r="A47">
        <v>46</v>
      </c>
      <c r="C47" s="3">
        <v>2</v>
      </c>
      <c r="D47" s="2">
        <v>3</v>
      </c>
    </row>
    <row r="48" spans="1:5" x14ac:dyDescent="0.25">
      <c r="A48">
        <v>47</v>
      </c>
      <c r="C48" s="3">
        <v>2</v>
      </c>
      <c r="D48" s="2">
        <v>3</v>
      </c>
    </row>
    <row r="49" spans="1:5" x14ac:dyDescent="0.25">
      <c r="A49">
        <v>48</v>
      </c>
      <c r="C49" s="3">
        <v>2</v>
      </c>
      <c r="D49" s="2">
        <v>3</v>
      </c>
    </row>
    <row r="50" spans="1:5" x14ac:dyDescent="0.25">
      <c r="A50">
        <v>49</v>
      </c>
      <c r="C50" s="3">
        <v>2</v>
      </c>
      <c r="D50" s="2">
        <v>3</v>
      </c>
    </row>
    <row r="51" spans="1:5" x14ac:dyDescent="0.25">
      <c r="A51">
        <v>50</v>
      </c>
      <c r="C51" s="3">
        <v>2</v>
      </c>
      <c r="D51" s="2">
        <v>3</v>
      </c>
    </row>
    <row r="52" spans="1:5" x14ac:dyDescent="0.25">
      <c r="A52">
        <v>51</v>
      </c>
      <c r="C52" s="3">
        <v>2</v>
      </c>
      <c r="D52" s="2">
        <v>3</v>
      </c>
    </row>
    <row r="53" spans="1:5" x14ac:dyDescent="0.25">
      <c r="A53">
        <v>52</v>
      </c>
    </row>
    <row r="54" spans="1:5" x14ac:dyDescent="0.25">
      <c r="A54">
        <v>53</v>
      </c>
      <c r="B54" s="4">
        <v>1</v>
      </c>
    </row>
    <row r="55" spans="1:5" x14ac:dyDescent="0.25">
      <c r="A55">
        <v>54</v>
      </c>
      <c r="B55" s="4">
        <v>1</v>
      </c>
    </row>
    <row r="56" spans="1:5" x14ac:dyDescent="0.25">
      <c r="A56">
        <v>55</v>
      </c>
      <c r="B56" s="4">
        <v>1</v>
      </c>
    </row>
    <row r="57" spans="1:5" x14ac:dyDescent="0.25">
      <c r="A57">
        <v>56</v>
      </c>
      <c r="B57" s="4">
        <v>1</v>
      </c>
    </row>
    <row r="58" spans="1:5" x14ac:dyDescent="0.25">
      <c r="A58">
        <v>57</v>
      </c>
      <c r="B58" s="4">
        <v>1</v>
      </c>
      <c r="E58" s="5">
        <v>4</v>
      </c>
    </row>
    <row r="59" spans="1:5" x14ac:dyDescent="0.25">
      <c r="A59">
        <v>58</v>
      </c>
      <c r="B59" s="4">
        <v>1</v>
      </c>
      <c r="E59" s="5">
        <v>4</v>
      </c>
    </row>
    <row r="60" spans="1:5" x14ac:dyDescent="0.25">
      <c r="A60">
        <v>59</v>
      </c>
      <c r="B60" s="4">
        <v>1</v>
      </c>
      <c r="E60" s="5">
        <v>4</v>
      </c>
    </row>
    <row r="61" spans="1:5" x14ac:dyDescent="0.25">
      <c r="A61">
        <v>60</v>
      </c>
      <c r="B61" s="4">
        <v>1</v>
      </c>
      <c r="E61" s="5">
        <v>4</v>
      </c>
    </row>
    <row r="62" spans="1:5" x14ac:dyDescent="0.25">
      <c r="A62">
        <v>61</v>
      </c>
      <c r="B62" s="4">
        <v>1</v>
      </c>
      <c r="E62" s="5">
        <v>4</v>
      </c>
    </row>
    <row r="63" spans="1:5" x14ac:dyDescent="0.25">
      <c r="A63">
        <v>62</v>
      </c>
      <c r="B63" s="4">
        <v>1</v>
      </c>
      <c r="E63" s="5">
        <v>4</v>
      </c>
    </row>
    <row r="64" spans="1:5" x14ac:dyDescent="0.25">
      <c r="A64">
        <v>63</v>
      </c>
      <c r="B64" s="4">
        <v>1</v>
      </c>
      <c r="E64" s="5">
        <v>4</v>
      </c>
    </row>
    <row r="65" spans="1:5" x14ac:dyDescent="0.25">
      <c r="A65">
        <v>64</v>
      </c>
      <c r="B65" s="4">
        <v>1</v>
      </c>
      <c r="E65" s="5">
        <v>4</v>
      </c>
    </row>
    <row r="66" spans="1:5" x14ac:dyDescent="0.25">
      <c r="A66">
        <v>65</v>
      </c>
      <c r="D66" s="2">
        <v>3</v>
      </c>
      <c r="E66" s="5">
        <v>4</v>
      </c>
    </row>
    <row r="67" spans="1:5" x14ac:dyDescent="0.25">
      <c r="A67">
        <v>66</v>
      </c>
      <c r="D67" s="2">
        <v>3</v>
      </c>
      <c r="E67" s="5">
        <v>4</v>
      </c>
    </row>
    <row r="68" spans="1:5" x14ac:dyDescent="0.25">
      <c r="A68">
        <v>67</v>
      </c>
      <c r="D68" s="2">
        <v>3</v>
      </c>
      <c r="E68" s="5">
        <v>4</v>
      </c>
    </row>
    <row r="69" spans="1:5" x14ac:dyDescent="0.25">
      <c r="A69">
        <v>68</v>
      </c>
      <c r="D69" s="2">
        <v>3</v>
      </c>
      <c r="E69" s="5">
        <v>4</v>
      </c>
    </row>
    <row r="70" spans="1:5" x14ac:dyDescent="0.25">
      <c r="A70">
        <v>69</v>
      </c>
      <c r="D70" s="2">
        <v>3</v>
      </c>
    </row>
    <row r="71" spans="1:5" x14ac:dyDescent="0.25">
      <c r="A71">
        <v>70</v>
      </c>
      <c r="C71" s="3">
        <v>2</v>
      </c>
      <c r="D71" s="2">
        <v>3</v>
      </c>
    </row>
    <row r="72" spans="1:5" x14ac:dyDescent="0.25">
      <c r="A72">
        <v>71</v>
      </c>
      <c r="C72" s="3">
        <v>2</v>
      </c>
      <c r="D72" s="2">
        <v>3</v>
      </c>
    </row>
    <row r="73" spans="1:5" x14ac:dyDescent="0.25">
      <c r="A73">
        <v>72</v>
      </c>
      <c r="C73" s="3">
        <v>2</v>
      </c>
      <c r="D73" s="2">
        <v>3</v>
      </c>
    </row>
    <row r="74" spans="1:5" x14ac:dyDescent="0.25">
      <c r="A74">
        <v>73</v>
      </c>
      <c r="C74" s="3">
        <v>2</v>
      </c>
      <c r="D74" s="2">
        <v>3</v>
      </c>
    </row>
    <row r="75" spans="1:5" x14ac:dyDescent="0.25">
      <c r="A75">
        <v>74</v>
      </c>
      <c r="C75" s="3">
        <v>2</v>
      </c>
      <c r="D75" s="2">
        <v>3</v>
      </c>
    </row>
    <row r="76" spans="1:5" x14ac:dyDescent="0.25">
      <c r="A76">
        <v>75</v>
      </c>
      <c r="C76" s="3">
        <v>2</v>
      </c>
      <c r="D76" s="2">
        <v>3</v>
      </c>
    </row>
    <row r="77" spans="1:5" x14ac:dyDescent="0.25">
      <c r="A77">
        <v>76</v>
      </c>
      <c r="C77" s="3">
        <v>2</v>
      </c>
      <c r="D77" s="2">
        <v>3</v>
      </c>
    </row>
    <row r="78" spans="1:5" x14ac:dyDescent="0.25">
      <c r="A78">
        <v>77</v>
      </c>
      <c r="C78" s="3">
        <v>2</v>
      </c>
      <c r="D78" s="2">
        <v>3</v>
      </c>
    </row>
    <row r="79" spans="1:5" x14ac:dyDescent="0.25">
      <c r="A79">
        <v>78</v>
      </c>
      <c r="C79" s="3">
        <v>2</v>
      </c>
    </row>
    <row r="80" spans="1:5" x14ac:dyDescent="0.25">
      <c r="A80">
        <v>79</v>
      </c>
      <c r="C80" s="3">
        <v>2</v>
      </c>
    </row>
    <row r="81" spans="1:5" x14ac:dyDescent="0.25">
      <c r="A81">
        <v>80</v>
      </c>
      <c r="C81" s="3">
        <v>2</v>
      </c>
    </row>
    <row r="82" spans="1:5" x14ac:dyDescent="0.25">
      <c r="A82">
        <v>81</v>
      </c>
      <c r="B82" s="4">
        <v>1</v>
      </c>
      <c r="C82" s="3">
        <v>2</v>
      </c>
    </row>
    <row r="83" spans="1:5" x14ac:dyDescent="0.25">
      <c r="A83">
        <v>82</v>
      </c>
      <c r="B83" s="4">
        <v>1</v>
      </c>
    </row>
    <row r="84" spans="1:5" x14ac:dyDescent="0.25">
      <c r="A84">
        <v>83</v>
      </c>
      <c r="B84" s="4">
        <v>1</v>
      </c>
    </row>
    <row r="85" spans="1:5" x14ac:dyDescent="0.25">
      <c r="A85">
        <v>84</v>
      </c>
      <c r="B85" s="4">
        <v>1</v>
      </c>
    </row>
    <row r="86" spans="1:5" x14ac:dyDescent="0.25">
      <c r="A86">
        <v>85</v>
      </c>
      <c r="B86" s="4">
        <v>1</v>
      </c>
    </row>
    <row r="87" spans="1:5" x14ac:dyDescent="0.25">
      <c r="A87">
        <v>86</v>
      </c>
      <c r="B87" s="4">
        <v>1</v>
      </c>
      <c r="E87" s="5">
        <v>4</v>
      </c>
    </row>
    <row r="88" spans="1:5" x14ac:dyDescent="0.25">
      <c r="A88">
        <v>87</v>
      </c>
      <c r="B88" s="4">
        <v>1</v>
      </c>
      <c r="E88" s="5">
        <v>4</v>
      </c>
    </row>
    <row r="89" spans="1:5" x14ac:dyDescent="0.25">
      <c r="A89">
        <v>88</v>
      </c>
      <c r="B89" s="4">
        <v>1</v>
      </c>
      <c r="E89" s="5">
        <v>4</v>
      </c>
    </row>
    <row r="90" spans="1:5" x14ac:dyDescent="0.25">
      <c r="A90">
        <v>89</v>
      </c>
      <c r="B90" s="4">
        <v>1</v>
      </c>
      <c r="E90" s="5">
        <v>4</v>
      </c>
    </row>
    <row r="91" spans="1:5" x14ac:dyDescent="0.25">
      <c r="A91">
        <v>90</v>
      </c>
      <c r="B91" s="4">
        <v>1</v>
      </c>
      <c r="E91" s="5">
        <v>4</v>
      </c>
    </row>
    <row r="92" spans="1:5" x14ac:dyDescent="0.25">
      <c r="A92">
        <v>91</v>
      </c>
      <c r="D92" s="2">
        <v>3</v>
      </c>
      <c r="E92" s="5">
        <v>4</v>
      </c>
    </row>
    <row r="93" spans="1:5" x14ac:dyDescent="0.25">
      <c r="A93">
        <v>92</v>
      </c>
      <c r="D93" s="2">
        <v>3</v>
      </c>
      <c r="E93" s="5">
        <v>4</v>
      </c>
    </row>
    <row r="94" spans="1:5" x14ac:dyDescent="0.25">
      <c r="A94">
        <v>93</v>
      </c>
      <c r="D94" s="2">
        <v>3</v>
      </c>
      <c r="E94" s="5">
        <v>4</v>
      </c>
    </row>
    <row r="95" spans="1:5" x14ac:dyDescent="0.25">
      <c r="A95">
        <v>94</v>
      </c>
      <c r="D95" s="2">
        <v>3</v>
      </c>
      <c r="E95" s="5">
        <v>4</v>
      </c>
    </row>
    <row r="96" spans="1:5" x14ac:dyDescent="0.25">
      <c r="A96">
        <v>95</v>
      </c>
      <c r="D96" s="2">
        <v>3</v>
      </c>
      <c r="E96" s="5">
        <v>4</v>
      </c>
    </row>
    <row r="97" spans="1:5" x14ac:dyDescent="0.25">
      <c r="A97">
        <v>96</v>
      </c>
      <c r="D97" s="2">
        <v>3</v>
      </c>
      <c r="E97" s="5">
        <v>4</v>
      </c>
    </row>
    <row r="98" spans="1:5" x14ac:dyDescent="0.25">
      <c r="A98">
        <v>97</v>
      </c>
      <c r="D98" s="2">
        <v>3</v>
      </c>
      <c r="E98" s="5">
        <v>4</v>
      </c>
    </row>
    <row r="99" spans="1:5" x14ac:dyDescent="0.25">
      <c r="A99">
        <v>98</v>
      </c>
      <c r="C99" s="3">
        <v>2</v>
      </c>
      <c r="D99" s="2">
        <v>3</v>
      </c>
    </row>
    <row r="100" spans="1:5" x14ac:dyDescent="0.25">
      <c r="A100">
        <v>99</v>
      </c>
      <c r="C100" s="3">
        <v>2</v>
      </c>
      <c r="D100" s="2">
        <v>3</v>
      </c>
    </row>
    <row r="101" spans="1:5" x14ac:dyDescent="0.25">
      <c r="A101">
        <v>100</v>
      </c>
      <c r="C101" s="3">
        <v>2</v>
      </c>
      <c r="D101" s="2">
        <v>3</v>
      </c>
    </row>
    <row r="102" spans="1:5" x14ac:dyDescent="0.25">
      <c r="A102">
        <v>101</v>
      </c>
      <c r="C102" s="3">
        <v>2</v>
      </c>
      <c r="D102" s="2">
        <v>3</v>
      </c>
    </row>
    <row r="103" spans="1:5" x14ac:dyDescent="0.25">
      <c r="A103">
        <v>102</v>
      </c>
      <c r="C103" s="3">
        <v>2</v>
      </c>
      <c r="D103" s="2">
        <v>3</v>
      </c>
    </row>
    <row r="104" spans="1:5" x14ac:dyDescent="0.25">
      <c r="A104">
        <v>103</v>
      </c>
      <c r="C104" s="3">
        <v>2</v>
      </c>
    </row>
    <row r="105" spans="1:5" x14ac:dyDescent="0.25">
      <c r="A105">
        <v>104</v>
      </c>
      <c r="C105" s="3">
        <v>2</v>
      </c>
    </row>
    <row r="106" spans="1:5" x14ac:dyDescent="0.25">
      <c r="A106">
        <v>105</v>
      </c>
      <c r="C106" s="3">
        <v>2</v>
      </c>
    </row>
    <row r="107" spans="1:5" x14ac:dyDescent="0.25">
      <c r="A107">
        <v>106</v>
      </c>
      <c r="C107" s="3">
        <v>2</v>
      </c>
    </row>
    <row r="108" spans="1:5" x14ac:dyDescent="0.25">
      <c r="A108">
        <v>107</v>
      </c>
      <c r="B108" s="4">
        <v>1</v>
      </c>
      <c r="C108" s="3">
        <v>2</v>
      </c>
    </row>
    <row r="109" spans="1:5" x14ac:dyDescent="0.25">
      <c r="A109">
        <v>108</v>
      </c>
      <c r="B109" s="4">
        <v>1</v>
      </c>
      <c r="C109" s="3">
        <v>2</v>
      </c>
    </row>
    <row r="110" spans="1:5" x14ac:dyDescent="0.25">
      <c r="A110">
        <v>109</v>
      </c>
      <c r="B110" s="4">
        <v>1</v>
      </c>
    </row>
    <row r="111" spans="1:5" x14ac:dyDescent="0.25">
      <c r="A111">
        <v>110</v>
      </c>
      <c r="B111" s="4">
        <v>1</v>
      </c>
    </row>
    <row r="112" spans="1:5" x14ac:dyDescent="0.25">
      <c r="A112">
        <v>111</v>
      </c>
      <c r="B112" s="4">
        <v>1</v>
      </c>
    </row>
    <row r="113" spans="1:5" x14ac:dyDescent="0.25">
      <c r="A113">
        <v>112</v>
      </c>
      <c r="B113" s="4">
        <v>1</v>
      </c>
    </row>
    <row r="114" spans="1:5" x14ac:dyDescent="0.25">
      <c r="A114">
        <v>113</v>
      </c>
      <c r="B114" s="4">
        <v>1</v>
      </c>
      <c r="E114" s="5">
        <v>4</v>
      </c>
    </row>
    <row r="115" spans="1:5" x14ac:dyDescent="0.25">
      <c r="A115">
        <v>114</v>
      </c>
      <c r="B115" s="4">
        <v>1</v>
      </c>
      <c r="E115" s="5">
        <v>4</v>
      </c>
    </row>
    <row r="116" spans="1:5" x14ac:dyDescent="0.25">
      <c r="A116">
        <v>115</v>
      </c>
      <c r="B116" s="4">
        <v>1</v>
      </c>
      <c r="E116" s="5">
        <v>4</v>
      </c>
    </row>
    <row r="117" spans="1:5" x14ac:dyDescent="0.25">
      <c r="A117">
        <v>116</v>
      </c>
      <c r="B117" s="4">
        <v>1</v>
      </c>
      <c r="D117" s="2">
        <v>3</v>
      </c>
      <c r="E117" s="5">
        <v>4</v>
      </c>
    </row>
    <row r="118" spans="1:5" x14ac:dyDescent="0.25">
      <c r="A118">
        <v>117</v>
      </c>
      <c r="D118" s="2">
        <v>3</v>
      </c>
      <c r="E118" s="5">
        <v>4</v>
      </c>
    </row>
    <row r="119" spans="1:5" x14ac:dyDescent="0.25">
      <c r="A119">
        <v>118</v>
      </c>
      <c r="D119" s="2">
        <v>3</v>
      </c>
      <c r="E119" s="5">
        <v>4</v>
      </c>
    </row>
    <row r="120" spans="1:5" x14ac:dyDescent="0.25">
      <c r="A120">
        <v>119</v>
      </c>
      <c r="D120" s="2">
        <v>3</v>
      </c>
      <c r="E120" s="5">
        <v>4</v>
      </c>
    </row>
    <row r="121" spans="1:5" x14ac:dyDescent="0.25">
      <c r="A121">
        <v>120</v>
      </c>
      <c r="D121" s="2">
        <v>3</v>
      </c>
      <c r="E121" s="5">
        <v>4</v>
      </c>
    </row>
    <row r="122" spans="1:5" x14ac:dyDescent="0.25">
      <c r="A122">
        <v>121</v>
      </c>
      <c r="D122" s="2">
        <v>3</v>
      </c>
      <c r="E122" s="5">
        <v>4</v>
      </c>
    </row>
    <row r="123" spans="1:5" x14ac:dyDescent="0.25">
      <c r="A123">
        <v>122</v>
      </c>
      <c r="D123" s="2">
        <v>3</v>
      </c>
      <c r="E123" s="5">
        <v>4</v>
      </c>
    </row>
    <row r="124" spans="1:5" x14ac:dyDescent="0.25">
      <c r="A124">
        <v>123</v>
      </c>
      <c r="C124" s="3">
        <v>2</v>
      </c>
      <c r="D124" s="2">
        <v>3</v>
      </c>
      <c r="E124" s="5">
        <v>4</v>
      </c>
    </row>
    <row r="125" spans="1:5" x14ac:dyDescent="0.25">
      <c r="A125">
        <v>124</v>
      </c>
      <c r="C125" s="3">
        <v>2</v>
      </c>
      <c r="D125" s="2">
        <v>3</v>
      </c>
    </row>
    <row r="126" spans="1:5" x14ac:dyDescent="0.25">
      <c r="A126">
        <v>125</v>
      </c>
      <c r="C126" s="3">
        <v>2</v>
      </c>
      <c r="D126" s="2">
        <v>3</v>
      </c>
    </row>
    <row r="127" spans="1:5" x14ac:dyDescent="0.25">
      <c r="A127">
        <v>126</v>
      </c>
      <c r="C127" s="3">
        <v>2</v>
      </c>
      <c r="D127" s="2">
        <v>3</v>
      </c>
    </row>
    <row r="128" spans="1:5" x14ac:dyDescent="0.25">
      <c r="A128">
        <v>127</v>
      </c>
      <c r="C128" s="3">
        <v>2</v>
      </c>
    </row>
    <row r="129" spans="1:5" x14ac:dyDescent="0.25">
      <c r="A129">
        <v>128</v>
      </c>
      <c r="C129" s="3">
        <v>2</v>
      </c>
    </row>
    <row r="130" spans="1:5" x14ac:dyDescent="0.25">
      <c r="A130">
        <v>129</v>
      </c>
      <c r="C130" s="3">
        <v>2</v>
      </c>
    </row>
    <row r="131" spans="1:5" x14ac:dyDescent="0.25">
      <c r="A131">
        <v>130</v>
      </c>
      <c r="C131" s="3">
        <v>2</v>
      </c>
    </row>
    <row r="132" spans="1:5" x14ac:dyDescent="0.25">
      <c r="A132">
        <v>131</v>
      </c>
      <c r="C132" s="3">
        <v>2</v>
      </c>
    </row>
    <row r="133" spans="1:5" x14ac:dyDescent="0.25">
      <c r="A133">
        <v>132</v>
      </c>
      <c r="B133" s="4">
        <v>1</v>
      </c>
      <c r="C133" s="3">
        <v>2</v>
      </c>
    </row>
    <row r="134" spans="1:5" x14ac:dyDescent="0.25">
      <c r="A134">
        <v>133</v>
      </c>
      <c r="B134" s="4">
        <v>1</v>
      </c>
      <c r="C134" s="3">
        <v>2</v>
      </c>
    </row>
    <row r="135" spans="1:5" x14ac:dyDescent="0.25">
      <c r="A135">
        <v>134</v>
      </c>
      <c r="B135" s="4">
        <v>1</v>
      </c>
    </row>
    <row r="136" spans="1:5" x14ac:dyDescent="0.25">
      <c r="A136">
        <v>135</v>
      </c>
      <c r="B136" s="4">
        <v>1</v>
      </c>
    </row>
    <row r="137" spans="1:5" x14ac:dyDescent="0.25">
      <c r="A137">
        <v>136</v>
      </c>
      <c r="B137" s="4">
        <v>1</v>
      </c>
    </row>
    <row r="138" spans="1:5" x14ac:dyDescent="0.25">
      <c r="A138">
        <v>137</v>
      </c>
      <c r="B138" s="4">
        <v>1</v>
      </c>
    </row>
    <row r="139" spans="1:5" x14ac:dyDescent="0.25">
      <c r="A139">
        <v>138</v>
      </c>
      <c r="B139" s="4">
        <v>1</v>
      </c>
    </row>
    <row r="140" spans="1:5" x14ac:dyDescent="0.25">
      <c r="A140">
        <v>139</v>
      </c>
      <c r="B140" s="4">
        <v>1</v>
      </c>
      <c r="E140" s="5">
        <v>4</v>
      </c>
    </row>
    <row r="141" spans="1:5" x14ac:dyDescent="0.25">
      <c r="A141">
        <v>140</v>
      </c>
      <c r="B141" s="4">
        <v>1</v>
      </c>
      <c r="E141" s="5">
        <v>4</v>
      </c>
    </row>
    <row r="142" spans="1:5" x14ac:dyDescent="0.25">
      <c r="A142">
        <v>141</v>
      </c>
      <c r="B142" s="4">
        <v>1</v>
      </c>
      <c r="D142" s="2">
        <v>3</v>
      </c>
      <c r="E142" s="5">
        <v>4</v>
      </c>
    </row>
    <row r="143" spans="1:5" x14ac:dyDescent="0.25">
      <c r="A143">
        <v>142</v>
      </c>
      <c r="D143" s="2">
        <v>3</v>
      </c>
      <c r="E143" s="5">
        <v>4</v>
      </c>
    </row>
    <row r="144" spans="1:5" x14ac:dyDescent="0.25">
      <c r="A144">
        <v>143</v>
      </c>
      <c r="D144" s="2">
        <v>3</v>
      </c>
      <c r="E144" s="5">
        <v>4</v>
      </c>
    </row>
    <row r="145" spans="1:5" x14ac:dyDescent="0.25">
      <c r="A145">
        <v>144</v>
      </c>
      <c r="D145" s="2">
        <v>3</v>
      </c>
      <c r="E145" s="5">
        <v>4</v>
      </c>
    </row>
    <row r="146" spans="1:5" x14ac:dyDescent="0.25">
      <c r="A146">
        <v>145</v>
      </c>
      <c r="D146" s="2">
        <v>3</v>
      </c>
      <c r="E146" s="5">
        <v>4</v>
      </c>
    </row>
    <row r="147" spans="1:5" x14ac:dyDescent="0.25">
      <c r="A147">
        <v>146</v>
      </c>
      <c r="D147" s="2">
        <v>3</v>
      </c>
      <c r="E147" s="5">
        <v>4</v>
      </c>
    </row>
    <row r="148" spans="1:5" x14ac:dyDescent="0.25">
      <c r="A148">
        <v>147</v>
      </c>
      <c r="D148" s="2">
        <v>3</v>
      </c>
      <c r="E148" s="5">
        <v>4</v>
      </c>
    </row>
    <row r="149" spans="1:5" x14ac:dyDescent="0.25">
      <c r="A149">
        <v>148</v>
      </c>
      <c r="C149" s="3">
        <v>2</v>
      </c>
      <c r="D149" s="2">
        <v>3</v>
      </c>
      <c r="E149" s="5">
        <v>4</v>
      </c>
    </row>
    <row r="150" spans="1:5" x14ac:dyDescent="0.25">
      <c r="A150">
        <v>149</v>
      </c>
      <c r="C150" s="3">
        <v>2</v>
      </c>
      <c r="D150" s="2">
        <v>3</v>
      </c>
    </row>
    <row r="151" spans="1:5" x14ac:dyDescent="0.25">
      <c r="A151">
        <v>150</v>
      </c>
      <c r="C151" s="3">
        <v>2</v>
      </c>
      <c r="D151" s="2">
        <v>3</v>
      </c>
    </row>
    <row r="152" spans="1:5" x14ac:dyDescent="0.25">
      <c r="A152">
        <v>151</v>
      </c>
      <c r="C152" s="3">
        <v>2</v>
      </c>
      <c r="D152" s="2">
        <v>3</v>
      </c>
    </row>
    <row r="153" spans="1:5" x14ac:dyDescent="0.25">
      <c r="A153">
        <v>152</v>
      </c>
      <c r="C153" s="3">
        <v>2</v>
      </c>
      <c r="D153" s="2">
        <v>3</v>
      </c>
    </row>
    <row r="154" spans="1:5" x14ac:dyDescent="0.25">
      <c r="A154">
        <v>153</v>
      </c>
      <c r="C154" s="3">
        <v>2</v>
      </c>
      <c r="D154" s="2">
        <v>3</v>
      </c>
    </row>
    <row r="155" spans="1:5" x14ac:dyDescent="0.25">
      <c r="A155">
        <v>154</v>
      </c>
      <c r="C155" s="3">
        <v>2</v>
      </c>
    </row>
    <row r="156" spans="1:5" x14ac:dyDescent="0.25">
      <c r="A156">
        <v>155</v>
      </c>
      <c r="C156" s="3">
        <v>2</v>
      </c>
    </row>
    <row r="157" spans="1:5" x14ac:dyDescent="0.25">
      <c r="A157">
        <v>156</v>
      </c>
      <c r="C157" s="3">
        <v>2</v>
      </c>
    </row>
    <row r="158" spans="1:5" x14ac:dyDescent="0.25">
      <c r="A158">
        <v>157</v>
      </c>
      <c r="C158" s="3">
        <v>2</v>
      </c>
    </row>
    <row r="159" spans="1:5" x14ac:dyDescent="0.25">
      <c r="A159">
        <v>158</v>
      </c>
      <c r="C159" s="3">
        <v>2</v>
      </c>
    </row>
    <row r="160" spans="1:5" x14ac:dyDescent="0.25">
      <c r="A160">
        <v>159</v>
      </c>
      <c r="B160" s="4">
        <v>1</v>
      </c>
      <c r="C160" s="3">
        <v>2</v>
      </c>
    </row>
    <row r="161" spans="1:5" x14ac:dyDescent="0.25">
      <c r="A161">
        <v>160</v>
      </c>
      <c r="B161" s="4">
        <v>1</v>
      </c>
    </row>
    <row r="162" spans="1:5" x14ac:dyDescent="0.25">
      <c r="A162">
        <v>161</v>
      </c>
      <c r="B162" s="4">
        <v>1</v>
      </c>
    </row>
    <row r="163" spans="1:5" x14ac:dyDescent="0.25">
      <c r="A163">
        <v>162</v>
      </c>
      <c r="B163" s="4">
        <v>1</v>
      </c>
    </row>
    <row r="164" spans="1:5" x14ac:dyDescent="0.25">
      <c r="A164">
        <v>163</v>
      </c>
      <c r="B164" s="4">
        <v>1</v>
      </c>
    </row>
    <row r="165" spans="1:5" x14ac:dyDescent="0.25">
      <c r="A165">
        <v>164</v>
      </c>
      <c r="B165" s="4">
        <v>1</v>
      </c>
    </row>
    <row r="166" spans="1:5" x14ac:dyDescent="0.25">
      <c r="A166">
        <v>165</v>
      </c>
      <c r="B166" s="4">
        <v>1</v>
      </c>
      <c r="E166" s="5">
        <v>4</v>
      </c>
    </row>
    <row r="167" spans="1:5" x14ac:dyDescent="0.25">
      <c r="A167">
        <v>166</v>
      </c>
      <c r="B167" s="4">
        <v>1</v>
      </c>
      <c r="E167" s="5">
        <v>4</v>
      </c>
    </row>
    <row r="168" spans="1:5" x14ac:dyDescent="0.25">
      <c r="A168">
        <v>167</v>
      </c>
      <c r="B168" s="4">
        <v>1</v>
      </c>
      <c r="E168" s="5">
        <v>4</v>
      </c>
    </row>
    <row r="169" spans="1:5" x14ac:dyDescent="0.25">
      <c r="A169">
        <v>168</v>
      </c>
      <c r="B169" s="4">
        <v>1</v>
      </c>
      <c r="D169" s="2">
        <v>3</v>
      </c>
      <c r="E169" s="5">
        <v>4</v>
      </c>
    </row>
    <row r="170" spans="1:5" x14ac:dyDescent="0.25">
      <c r="A170">
        <v>169</v>
      </c>
      <c r="D170" s="2">
        <v>3</v>
      </c>
      <c r="E170" s="5">
        <v>4</v>
      </c>
    </row>
    <row r="171" spans="1:5" x14ac:dyDescent="0.25">
      <c r="A171">
        <v>170</v>
      </c>
      <c r="D171" s="2">
        <v>3</v>
      </c>
      <c r="E171" s="5">
        <v>4</v>
      </c>
    </row>
    <row r="172" spans="1:5" x14ac:dyDescent="0.25">
      <c r="A172">
        <v>171</v>
      </c>
      <c r="D172" s="2">
        <v>3</v>
      </c>
      <c r="E172" s="5">
        <v>4</v>
      </c>
    </row>
    <row r="173" spans="1:5" x14ac:dyDescent="0.25">
      <c r="A173">
        <v>172</v>
      </c>
      <c r="D173" s="2">
        <v>3</v>
      </c>
      <c r="E173" s="5">
        <v>4</v>
      </c>
    </row>
    <row r="174" spans="1:5" x14ac:dyDescent="0.25">
      <c r="A174">
        <v>173</v>
      </c>
      <c r="D174" s="2">
        <v>3</v>
      </c>
      <c r="E174" s="5">
        <v>4</v>
      </c>
    </row>
    <row r="175" spans="1:5" x14ac:dyDescent="0.25">
      <c r="A175">
        <v>174</v>
      </c>
      <c r="D175" s="2">
        <v>3</v>
      </c>
      <c r="E175" s="5">
        <v>4</v>
      </c>
    </row>
    <row r="176" spans="1:5" x14ac:dyDescent="0.25">
      <c r="A176">
        <v>175</v>
      </c>
      <c r="D176" s="2">
        <v>3</v>
      </c>
    </row>
    <row r="177" spans="1:4" x14ac:dyDescent="0.25">
      <c r="A177">
        <v>176</v>
      </c>
      <c r="D177" s="2">
        <v>3</v>
      </c>
    </row>
    <row r="178" spans="1:4" x14ac:dyDescent="0.25">
      <c r="A178">
        <v>177</v>
      </c>
      <c r="D178" s="2">
        <v>3</v>
      </c>
    </row>
    <row r="179" spans="1:4" x14ac:dyDescent="0.25">
      <c r="A179">
        <v>178</v>
      </c>
      <c r="D179" s="2">
        <v>3</v>
      </c>
    </row>
    <row r="180" spans="1:4" x14ac:dyDescent="0.25">
      <c r="A180">
        <v>179</v>
      </c>
    </row>
    <row r="181" spans="1:4" x14ac:dyDescent="0.25">
      <c r="A181">
        <v>180</v>
      </c>
    </row>
    <row r="182" spans="1:4" x14ac:dyDescent="0.25">
      <c r="A182">
        <v>181</v>
      </c>
      <c r="C182" s="3">
        <v>2</v>
      </c>
    </row>
    <row r="183" spans="1:4" x14ac:dyDescent="0.25">
      <c r="A183">
        <v>182</v>
      </c>
      <c r="C183" s="3">
        <v>2</v>
      </c>
    </row>
    <row r="184" spans="1:4" x14ac:dyDescent="0.25">
      <c r="A184">
        <v>183</v>
      </c>
      <c r="C184" s="3">
        <v>2</v>
      </c>
    </row>
    <row r="185" spans="1:4" x14ac:dyDescent="0.25">
      <c r="A185">
        <v>184</v>
      </c>
      <c r="C185" s="3">
        <v>2</v>
      </c>
    </row>
    <row r="186" spans="1:4" x14ac:dyDescent="0.25">
      <c r="A186">
        <v>185</v>
      </c>
      <c r="B186" s="4">
        <v>1</v>
      </c>
      <c r="C186" s="3">
        <v>2</v>
      </c>
    </row>
    <row r="187" spans="1:4" x14ac:dyDescent="0.25">
      <c r="A187">
        <v>186</v>
      </c>
      <c r="B187" s="4">
        <v>1</v>
      </c>
      <c r="C187" s="3">
        <v>2</v>
      </c>
    </row>
    <row r="188" spans="1:4" x14ac:dyDescent="0.25">
      <c r="A188">
        <v>187</v>
      </c>
      <c r="B188" s="4">
        <v>1</v>
      </c>
      <c r="C188" s="3">
        <v>2</v>
      </c>
    </row>
    <row r="189" spans="1:4" x14ac:dyDescent="0.25">
      <c r="A189">
        <v>188</v>
      </c>
      <c r="B189" s="4">
        <v>1</v>
      </c>
      <c r="C189" s="3">
        <v>2</v>
      </c>
    </row>
    <row r="190" spans="1:4" x14ac:dyDescent="0.25">
      <c r="A190">
        <v>189</v>
      </c>
      <c r="B190" s="4">
        <v>1</v>
      </c>
    </row>
    <row r="191" spans="1:4" x14ac:dyDescent="0.25">
      <c r="A191">
        <v>190</v>
      </c>
      <c r="B191" s="4">
        <v>1</v>
      </c>
    </row>
    <row r="192" spans="1:4" x14ac:dyDescent="0.25">
      <c r="A192">
        <v>191</v>
      </c>
      <c r="B192" s="4">
        <v>1</v>
      </c>
    </row>
    <row r="193" spans="1:5" x14ac:dyDescent="0.25">
      <c r="A193">
        <v>192</v>
      </c>
      <c r="B193" s="4">
        <v>1</v>
      </c>
    </row>
    <row r="194" spans="1:5" x14ac:dyDescent="0.25">
      <c r="A194">
        <v>193</v>
      </c>
      <c r="B194" s="4">
        <v>1</v>
      </c>
    </row>
    <row r="195" spans="1:5" x14ac:dyDescent="0.25">
      <c r="A195">
        <v>194</v>
      </c>
      <c r="B195" s="4">
        <v>1</v>
      </c>
      <c r="D195" s="2">
        <v>3</v>
      </c>
      <c r="E195" s="5">
        <v>4</v>
      </c>
    </row>
    <row r="196" spans="1:5" x14ac:dyDescent="0.25">
      <c r="A196">
        <v>195</v>
      </c>
      <c r="D196" s="2">
        <v>3</v>
      </c>
      <c r="E196" s="5">
        <v>4</v>
      </c>
    </row>
    <row r="197" spans="1:5" x14ac:dyDescent="0.25">
      <c r="A197">
        <v>196</v>
      </c>
      <c r="D197" s="2">
        <v>3</v>
      </c>
      <c r="E197" s="5">
        <v>4</v>
      </c>
    </row>
    <row r="198" spans="1:5" x14ac:dyDescent="0.25">
      <c r="A198">
        <v>197</v>
      </c>
      <c r="D198" s="2">
        <v>3</v>
      </c>
      <c r="E198" s="5">
        <v>4</v>
      </c>
    </row>
    <row r="199" spans="1:5" x14ac:dyDescent="0.25">
      <c r="A199">
        <v>198</v>
      </c>
      <c r="D199" s="2">
        <v>3</v>
      </c>
      <c r="E199" s="5">
        <v>4</v>
      </c>
    </row>
    <row r="200" spans="1:5" x14ac:dyDescent="0.25">
      <c r="A200">
        <v>199</v>
      </c>
      <c r="D200" s="2">
        <v>3</v>
      </c>
      <c r="E200" s="5">
        <v>4</v>
      </c>
    </row>
    <row r="201" spans="1:5" x14ac:dyDescent="0.25">
      <c r="A201">
        <v>200</v>
      </c>
      <c r="D201" s="2">
        <v>3</v>
      </c>
      <c r="E201" s="5">
        <v>4</v>
      </c>
    </row>
    <row r="202" spans="1:5" x14ac:dyDescent="0.25">
      <c r="A202">
        <v>201</v>
      </c>
      <c r="D202" s="2">
        <v>3</v>
      </c>
      <c r="E202" s="5">
        <v>4</v>
      </c>
    </row>
    <row r="203" spans="1:5" x14ac:dyDescent="0.25">
      <c r="A203">
        <v>202</v>
      </c>
      <c r="D203" s="2">
        <v>3</v>
      </c>
      <c r="E203" s="5">
        <v>4</v>
      </c>
    </row>
    <row r="204" spans="1:5" x14ac:dyDescent="0.25">
      <c r="A204">
        <v>203</v>
      </c>
      <c r="D204" s="2">
        <v>3</v>
      </c>
      <c r="E204" s="5">
        <v>4</v>
      </c>
    </row>
    <row r="205" spans="1:5" x14ac:dyDescent="0.25">
      <c r="A205">
        <v>204</v>
      </c>
    </row>
    <row r="206" spans="1:5" x14ac:dyDescent="0.25">
      <c r="A206">
        <v>205</v>
      </c>
    </row>
    <row r="207" spans="1:5" x14ac:dyDescent="0.25">
      <c r="A207">
        <v>206</v>
      </c>
      <c r="C207" s="3">
        <v>2</v>
      </c>
    </row>
    <row r="208" spans="1:5" x14ac:dyDescent="0.25">
      <c r="A208">
        <v>207</v>
      </c>
      <c r="C208" s="3">
        <v>2</v>
      </c>
    </row>
    <row r="209" spans="1:5" x14ac:dyDescent="0.25">
      <c r="A209">
        <v>208</v>
      </c>
      <c r="C209" s="3">
        <v>2</v>
      </c>
    </row>
    <row r="210" spans="1:5" x14ac:dyDescent="0.25">
      <c r="A210">
        <v>209</v>
      </c>
      <c r="C210" s="3">
        <v>2</v>
      </c>
    </row>
    <row r="211" spans="1:5" x14ac:dyDescent="0.25">
      <c r="A211">
        <v>210</v>
      </c>
      <c r="C211" s="3">
        <v>2</v>
      </c>
    </row>
    <row r="212" spans="1:5" x14ac:dyDescent="0.25">
      <c r="A212">
        <v>211</v>
      </c>
      <c r="C212" s="3">
        <v>2</v>
      </c>
    </row>
    <row r="213" spans="1:5" x14ac:dyDescent="0.25">
      <c r="A213">
        <v>212</v>
      </c>
      <c r="B213" s="4">
        <v>1</v>
      </c>
      <c r="C213" s="3">
        <v>2</v>
      </c>
    </row>
    <row r="214" spans="1:5" x14ac:dyDescent="0.25">
      <c r="A214">
        <v>213</v>
      </c>
      <c r="B214" s="4">
        <v>1</v>
      </c>
      <c r="C214" s="3">
        <v>2</v>
      </c>
    </row>
    <row r="215" spans="1:5" x14ac:dyDescent="0.25">
      <c r="A215">
        <v>214</v>
      </c>
      <c r="B215" s="4">
        <v>1</v>
      </c>
      <c r="C215" s="3">
        <v>2</v>
      </c>
    </row>
    <row r="216" spans="1:5" x14ac:dyDescent="0.25">
      <c r="A216">
        <v>215</v>
      </c>
      <c r="B216" s="4">
        <v>1</v>
      </c>
    </row>
    <row r="217" spans="1:5" x14ac:dyDescent="0.25">
      <c r="A217">
        <v>216</v>
      </c>
      <c r="B217" s="4">
        <v>1</v>
      </c>
    </row>
    <row r="218" spans="1:5" x14ac:dyDescent="0.25">
      <c r="A218">
        <v>217</v>
      </c>
      <c r="B218" s="4">
        <v>1</v>
      </c>
    </row>
    <row r="219" spans="1:5" x14ac:dyDescent="0.25">
      <c r="A219">
        <v>218</v>
      </c>
      <c r="B219" s="4">
        <v>1</v>
      </c>
    </row>
    <row r="220" spans="1:5" x14ac:dyDescent="0.25">
      <c r="A220">
        <v>219</v>
      </c>
      <c r="B220" s="4">
        <v>1</v>
      </c>
      <c r="E220" s="5">
        <v>4</v>
      </c>
    </row>
    <row r="221" spans="1:5" x14ac:dyDescent="0.25">
      <c r="A221">
        <v>220</v>
      </c>
      <c r="B221" s="4">
        <v>1</v>
      </c>
      <c r="D221" s="2">
        <v>3</v>
      </c>
      <c r="E221" s="5">
        <v>4</v>
      </c>
    </row>
    <row r="222" spans="1:5" x14ac:dyDescent="0.25">
      <c r="A222">
        <v>221</v>
      </c>
      <c r="D222" s="2">
        <v>3</v>
      </c>
      <c r="E222" s="5">
        <v>4</v>
      </c>
    </row>
    <row r="223" spans="1:5" x14ac:dyDescent="0.25">
      <c r="A223">
        <v>222</v>
      </c>
      <c r="D223" s="2">
        <v>3</v>
      </c>
      <c r="E223" s="5">
        <v>4</v>
      </c>
    </row>
    <row r="224" spans="1:5" x14ac:dyDescent="0.25">
      <c r="A224">
        <v>223</v>
      </c>
      <c r="D224" s="2">
        <v>3</v>
      </c>
      <c r="E224" s="5">
        <v>4</v>
      </c>
    </row>
    <row r="225" spans="1:5" x14ac:dyDescent="0.25">
      <c r="A225">
        <v>224</v>
      </c>
      <c r="D225" s="2">
        <v>3</v>
      </c>
      <c r="E225" s="5">
        <v>4</v>
      </c>
    </row>
    <row r="226" spans="1:5" x14ac:dyDescent="0.25">
      <c r="A226">
        <v>225</v>
      </c>
      <c r="D226" s="2">
        <v>3</v>
      </c>
      <c r="E226" s="5">
        <v>4</v>
      </c>
    </row>
    <row r="227" spans="1:5" x14ac:dyDescent="0.25">
      <c r="A227">
        <v>226</v>
      </c>
      <c r="D227" s="2">
        <v>3</v>
      </c>
      <c r="E227" s="5">
        <v>4</v>
      </c>
    </row>
    <row r="228" spans="1:5" x14ac:dyDescent="0.25">
      <c r="A228">
        <v>227</v>
      </c>
      <c r="D228" s="2">
        <v>3</v>
      </c>
      <c r="E228" s="5">
        <v>4</v>
      </c>
    </row>
    <row r="229" spans="1:5" x14ac:dyDescent="0.25">
      <c r="A229">
        <v>228</v>
      </c>
      <c r="D229" s="2">
        <v>3</v>
      </c>
      <c r="E229" s="5">
        <v>4</v>
      </c>
    </row>
    <row r="230" spans="1:5" x14ac:dyDescent="0.25">
      <c r="A230">
        <v>229</v>
      </c>
      <c r="C230" s="3">
        <v>2</v>
      </c>
      <c r="D230" s="2">
        <v>3</v>
      </c>
    </row>
    <row r="231" spans="1:5" x14ac:dyDescent="0.25">
      <c r="A231">
        <v>230</v>
      </c>
      <c r="C231" s="3">
        <v>2</v>
      </c>
    </row>
    <row r="232" spans="1:5" x14ac:dyDescent="0.25">
      <c r="A232">
        <v>231</v>
      </c>
      <c r="C232" s="3">
        <v>2</v>
      </c>
    </row>
    <row r="233" spans="1:5" x14ac:dyDescent="0.25">
      <c r="A233">
        <v>232</v>
      </c>
      <c r="C233" s="3">
        <v>2</v>
      </c>
    </row>
    <row r="234" spans="1:5" x14ac:dyDescent="0.25">
      <c r="A234">
        <v>233</v>
      </c>
      <c r="C234" s="3">
        <v>2</v>
      </c>
    </row>
    <row r="235" spans="1:5" x14ac:dyDescent="0.25">
      <c r="A235">
        <v>234</v>
      </c>
      <c r="C235" s="3">
        <v>2</v>
      </c>
    </row>
    <row r="236" spans="1:5" x14ac:dyDescent="0.25">
      <c r="A236">
        <v>235</v>
      </c>
      <c r="C236" s="3">
        <v>2</v>
      </c>
    </row>
    <row r="237" spans="1:5" x14ac:dyDescent="0.25">
      <c r="A237">
        <v>236</v>
      </c>
      <c r="C237" s="3">
        <v>2</v>
      </c>
    </row>
    <row r="238" spans="1:5" x14ac:dyDescent="0.25">
      <c r="A238">
        <v>237</v>
      </c>
      <c r="B238" s="4">
        <v>1</v>
      </c>
      <c r="C238" s="3">
        <v>2</v>
      </c>
    </row>
    <row r="239" spans="1:5" x14ac:dyDescent="0.25">
      <c r="A239">
        <v>238</v>
      </c>
      <c r="B239" s="4">
        <v>1</v>
      </c>
      <c r="C239" s="3">
        <v>2</v>
      </c>
    </row>
    <row r="240" spans="1:5" x14ac:dyDescent="0.25">
      <c r="A240">
        <v>239</v>
      </c>
      <c r="B240" s="4">
        <v>1</v>
      </c>
    </row>
    <row r="241" spans="1:5" x14ac:dyDescent="0.25">
      <c r="A241">
        <v>240</v>
      </c>
      <c r="B241" s="4">
        <v>1</v>
      </c>
    </row>
    <row r="242" spans="1:5" x14ac:dyDescent="0.25">
      <c r="A242">
        <v>241</v>
      </c>
      <c r="B242" s="4">
        <v>1</v>
      </c>
    </row>
    <row r="243" spans="1:5" x14ac:dyDescent="0.25">
      <c r="A243">
        <v>242</v>
      </c>
      <c r="B243" s="4">
        <v>1</v>
      </c>
    </row>
    <row r="244" spans="1:5" x14ac:dyDescent="0.25">
      <c r="A244">
        <v>243</v>
      </c>
      <c r="B244" s="4">
        <v>1</v>
      </c>
      <c r="E244" s="5">
        <v>4</v>
      </c>
    </row>
    <row r="245" spans="1:5" x14ac:dyDescent="0.25">
      <c r="A245">
        <v>244</v>
      </c>
      <c r="B245" s="4">
        <v>1</v>
      </c>
      <c r="E245" s="5">
        <v>4</v>
      </c>
    </row>
    <row r="246" spans="1:5" x14ac:dyDescent="0.25">
      <c r="A246">
        <v>245</v>
      </c>
      <c r="B246" s="4">
        <v>1</v>
      </c>
      <c r="D246" s="2">
        <v>3</v>
      </c>
      <c r="E246" s="5">
        <v>4</v>
      </c>
    </row>
    <row r="247" spans="1:5" x14ac:dyDescent="0.25">
      <c r="A247">
        <v>246</v>
      </c>
      <c r="D247" s="2">
        <v>3</v>
      </c>
      <c r="E247" s="5">
        <v>4</v>
      </c>
    </row>
    <row r="248" spans="1:5" x14ac:dyDescent="0.25">
      <c r="A248">
        <v>247</v>
      </c>
      <c r="D248" s="2">
        <v>3</v>
      </c>
      <c r="E248" s="5">
        <v>4</v>
      </c>
    </row>
    <row r="249" spans="1:5" x14ac:dyDescent="0.25">
      <c r="A249">
        <v>248</v>
      </c>
      <c r="D249" s="2">
        <v>3</v>
      </c>
      <c r="E249" s="5">
        <v>4</v>
      </c>
    </row>
    <row r="250" spans="1:5" x14ac:dyDescent="0.25">
      <c r="A250">
        <v>249</v>
      </c>
      <c r="D250" s="2">
        <v>3</v>
      </c>
      <c r="E250" s="5">
        <v>4</v>
      </c>
    </row>
    <row r="251" spans="1:5" x14ac:dyDescent="0.25">
      <c r="A251">
        <v>250</v>
      </c>
      <c r="D251" s="2">
        <v>3</v>
      </c>
      <c r="E251" s="5">
        <v>4</v>
      </c>
    </row>
    <row r="252" spans="1:5" x14ac:dyDescent="0.25">
      <c r="A252">
        <v>251</v>
      </c>
      <c r="C252" s="3">
        <v>2</v>
      </c>
      <c r="D252" s="2">
        <v>3</v>
      </c>
      <c r="E252" s="5">
        <v>4</v>
      </c>
    </row>
    <row r="253" spans="1:5" x14ac:dyDescent="0.25">
      <c r="A253">
        <v>252</v>
      </c>
      <c r="C253" s="3">
        <v>2</v>
      </c>
      <c r="D253" s="2">
        <v>3</v>
      </c>
      <c r="E253" s="5">
        <v>4</v>
      </c>
    </row>
    <row r="254" spans="1:5" x14ac:dyDescent="0.25">
      <c r="A254">
        <v>253</v>
      </c>
      <c r="C254" s="3">
        <v>2</v>
      </c>
      <c r="D254" s="2">
        <v>3</v>
      </c>
      <c r="E254" s="5">
        <v>4</v>
      </c>
    </row>
    <row r="255" spans="1:5" x14ac:dyDescent="0.25">
      <c r="A255">
        <v>254</v>
      </c>
      <c r="C255" s="3">
        <v>2</v>
      </c>
      <c r="D255" s="2">
        <v>3</v>
      </c>
    </row>
    <row r="256" spans="1:5" x14ac:dyDescent="0.25">
      <c r="A256">
        <v>255</v>
      </c>
      <c r="C256" s="3">
        <v>2</v>
      </c>
      <c r="D256" s="2">
        <v>3</v>
      </c>
    </row>
    <row r="257" spans="1:5" x14ac:dyDescent="0.25">
      <c r="A257">
        <v>256</v>
      </c>
      <c r="C257" s="3">
        <v>2</v>
      </c>
      <c r="D257" s="2">
        <v>3</v>
      </c>
    </row>
    <row r="258" spans="1:5" x14ac:dyDescent="0.25">
      <c r="A258">
        <v>257</v>
      </c>
      <c r="C258" s="3">
        <v>2</v>
      </c>
      <c r="D258" s="2">
        <v>3</v>
      </c>
    </row>
    <row r="259" spans="1:5" x14ac:dyDescent="0.25">
      <c r="A259">
        <v>258</v>
      </c>
      <c r="C259" s="3">
        <v>2</v>
      </c>
    </row>
    <row r="260" spans="1:5" x14ac:dyDescent="0.25">
      <c r="A260">
        <v>259</v>
      </c>
      <c r="C260" s="3">
        <v>2</v>
      </c>
    </row>
    <row r="261" spans="1:5" x14ac:dyDescent="0.25">
      <c r="A261">
        <v>260</v>
      </c>
      <c r="C261" s="3">
        <v>2</v>
      </c>
    </row>
    <row r="262" spans="1:5" x14ac:dyDescent="0.25">
      <c r="A262">
        <v>261</v>
      </c>
      <c r="C262" s="3">
        <v>2</v>
      </c>
    </row>
    <row r="263" spans="1:5" x14ac:dyDescent="0.25">
      <c r="A263">
        <v>262</v>
      </c>
      <c r="B263" s="4">
        <v>1</v>
      </c>
      <c r="C263" s="3">
        <v>2</v>
      </c>
    </row>
    <row r="264" spans="1:5" x14ac:dyDescent="0.25">
      <c r="A264">
        <v>263</v>
      </c>
      <c r="B264" s="4">
        <v>1</v>
      </c>
      <c r="C264" s="3">
        <v>2</v>
      </c>
    </row>
    <row r="265" spans="1:5" x14ac:dyDescent="0.25">
      <c r="A265">
        <v>264</v>
      </c>
      <c r="B265" s="4">
        <v>1</v>
      </c>
    </row>
    <row r="266" spans="1:5" x14ac:dyDescent="0.25">
      <c r="A266">
        <v>265</v>
      </c>
      <c r="B266" s="4">
        <v>1</v>
      </c>
    </row>
    <row r="267" spans="1:5" x14ac:dyDescent="0.25">
      <c r="A267">
        <v>266</v>
      </c>
      <c r="B267" s="4">
        <v>1</v>
      </c>
    </row>
    <row r="268" spans="1:5" x14ac:dyDescent="0.25">
      <c r="A268">
        <v>267</v>
      </c>
      <c r="B268" s="4">
        <v>1</v>
      </c>
      <c r="E268" s="5">
        <v>4</v>
      </c>
    </row>
    <row r="269" spans="1:5" x14ac:dyDescent="0.25">
      <c r="A269">
        <v>268</v>
      </c>
      <c r="B269" s="4">
        <v>1</v>
      </c>
      <c r="E269" s="5">
        <v>4</v>
      </c>
    </row>
    <row r="270" spans="1:5" x14ac:dyDescent="0.25">
      <c r="A270">
        <v>269</v>
      </c>
      <c r="B270" s="4">
        <v>1</v>
      </c>
      <c r="E270" s="5">
        <v>4</v>
      </c>
    </row>
    <row r="271" spans="1:5" x14ac:dyDescent="0.25">
      <c r="A271">
        <v>270</v>
      </c>
      <c r="B271" s="4">
        <v>1</v>
      </c>
      <c r="E271" s="5">
        <v>4</v>
      </c>
    </row>
    <row r="272" spans="1:5" x14ac:dyDescent="0.25">
      <c r="A272">
        <v>271</v>
      </c>
      <c r="B272" s="4">
        <v>1</v>
      </c>
      <c r="D272" s="2">
        <v>3</v>
      </c>
      <c r="E272" s="5">
        <v>4</v>
      </c>
    </row>
    <row r="273" spans="1:5" x14ac:dyDescent="0.25">
      <c r="A273">
        <v>272</v>
      </c>
      <c r="B273" s="4">
        <v>1</v>
      </c>
      <c r="D273" s="2">
        <v>3</v>
      </c>
      <c r="E273" s="5">
        <v>4</v>
      </c>
    </row>
    <row r="274" spans="1:5" x14ac:dyDescent="0.25">
      <c r="A274">
        <v>273</v>
      </c>
      <c r="B274" s="4">
        <v>1</v>
      </c>
      <c r="D274" s="2">
        <v>3</v>
      </c>
      <c r="E274" s="5">
        <v>4</v>
      </c>
    </row>
    <row r="275" spans="1:5" x14ac:dyDescent="0.25">
      <c r="A275">
        <v>274</v>
      </c>
      <c r="D275" s="2">
        <v>3</v>
      </c>
      <c r="E275" s="5">
        <v>4</v>
      </c>
    </row>
    <row r="276" spans="1:5" x14ac:dyDescent="0.25">
      <c r="A276">
        <v>275</v>
      </c>
      <c r="D276" s="2">
        <v>3</v>
      </c>
      <c r="E276" s="5">
        <v>4</v>
      </c>
    </row>
    <row r="277" spans="1:5" x14ac:dyDescent="0.25">
      <c r="A277">
        <v>276</v>
      </c>
      <c r="D277" s="2">
        <v>3</v>
      </c>
      <c r="E277" s="5">
        <v>4</v>
      </c>
    </row>
    <row r="278" spans="1:5" x14ac:dyDescent="0.25">
      <c r="A278">
        <v>277</v>
      </c>
      <c r="D278" s="2">
        <v>3</v>
      </c>
      <c r="E278" s="5">
        <v>4</v>
      </c>
    </row>
    <row r="279" spans="1:5" x14ac:dyDescent="0.25">
      <c r="A279">
        <v>278</v>
      </c>
      <c r="C279" s="3">
        <v>2</v>
      </c>
      <c r="D279" s="2">
        <v>3</v>
      </c>
      <c r="E279" s="5">
        <v>4</v>
      </c>
    </row>
    <row r="280" spans="1:5" x14ac:dyDescent="0.25">
      <c r="A280">
        <v>279</v>
      </c>
      <c r="C280" s="3">
        <v>2</v>
      </c>
      <c r="D280" s="2">
        <v>3</v>
      </c>
      <c r="E280" s="5">
        <v>4</v>
      </c>
    </row>
    <row r="281" spans="1:5" x14ac:dyDescent="0.25">
      <c r="A281">
        <v>280</v>
      </c>
      <c r="C281" s="3">
        <v>2</v>
      </c>
      <c r="D281" s="2">
        <v>3</v>
      </c>
    </row>
    <row r="282" spans="1:5" x14ac:dyDescent="0.25">
      <c r="A282">
        <v>281</v>
      </c>
      <c r="C282" s="3">
        <v>2</v>
      </c>
      <c r="D282" s="2">
        <v>3</v>
      </c>
    </row>
    <row r="283" spans="1:5" x14ac:dyDescent="0.25">
      <c r="A283">
        <v>282</v>
      </c>
      <c r="C283" s="3">
        <v>2</v>
      </c>
      <c r="D283" s="2">
        <v>3</v>
      </c>
    </row>
    <row r="284" spans="1:5" x14ac:dyDescent="0.25">
      <c r="A284">
        <v>283</v>
      </c>
      <c r="C284" s="3">
        <v>2</v>
      </c>
      <c r="D284" s="2">
        <v>3</v>
      </c>
    </row>
    <row r="285" spans="1:5" x14ac:dyDescent="0.25">
      <c r="A285">
        <v>284</v>
      </c>
      <c r="C285" s="3">
        <v>2</v>
      </c>
      <c r="D285" s="2">
        <v>3</v>
      </c>
    </row>
    <row r="286" spans="1:5" x14ac:dyDescent="0.25">
      <c r="A286">
        <v>285</v>
      </c>
      <c r="C286" s="3">
        <v>2</v>
      </c>
      <c r="D286" s="2">
        <v>3</v>
      </c>
    </row>
    <row r="287" spans="1:5" x14ac:dyDescent="0.25">
      <c r="A287">
        <v>286</v>
      </c>
      <c r="C287" s="3">
        <v>2</v>
      </c>
      <c r="D287" s="2">
        <v>3</v>
      </c>
    </row>
    <row r="288" spans="1:5" x14ac:dyDescent="0.25">
      <c r="A288">
        <v>287</v>
      </c>
      <c r="C288" s="3">
        <v>2</v>
      </c>
    </row>
    <row r="289" spans="1:6" x14ac:dyDescent="0.25">
      <c r="A289">
        <v>288</v>
      </c>
      <c r="B289" s="4">
        <v>1</v>
      </c>
      <c r="C289" s="3">
        <v>2</v>
      </c>
    </row>
    <row r="290" spans="1:6" x14ac:dyDescent="0.25">
      <c r="A290">
        <v>289</v>
      </c>
      <c r="B290" s="4">
        <v>1</v>
      </c>
      <c r="C290" s="3">
        <v>2</v>
      </c>
    </row>
    <row r="291" spans="1:6" x14ac:dyDescent="0.25">
      <c r="A291">
        <v>290</v>
      </c>
      <c r="B291" s="4">
        <v>1</v>
      </c>
      <c r="C291" s="3">
        <v>2</v>
      </c>
    </row>
    <row r="292" spans="1:6" x14ac:dyDescent="0.25">
      <c r="A292">
        <v>291</v>
      </c>
      <c r="B292" s="4">
        <v>1</v>
      </c>
      <c r="C292" s="3">
        <v>2</v>
      </c>
    </row>
    <row r="293" spans="1:6" x14ac:dyDescent="0.25">
      <c r="A293">
        <v>292</v>
      </c>
      <c r="B293" s="4">
        <v>1</v>
      </c>
    </row>
    <row r="294" spans="1:6" x14ac:dyDescent="0.25">
      <c r="A294">
        <v>293</v>
      </c>
      <c r="B294" s="4">
        <v>1</v>
      </c>
      <c r="F294" t="s">
        <v>22</v>
      </c>
    </row>
    <row r="295" spans="1:6" x14ac:dyDescent="0.25">
      <c r="A295">
        <v>294</v>
      </c>
    </row>
    <row r="296" spans="1:6" x14ac:dyDescent="0.25">
      <c r="A296">
        <v>295</v>
      </c>
      <c r="F296" t="s">
        <v>22</v>
      </c>
    </row>
    <row r="297" spans="1:6" x14ac:dyDescent="0.25">
      <c r="A297">
        <v>296</v>
      </c>
      <c r="C297" s="3">
        <v>2</v>
      </c>
    </row>
    <row r="298" spans="1:6" x14ac:dyDescent="0.25">
      <c r="A298">
        <v>297</v>
      </c>
      <c r="C298" s="3">
        <v>2</v>
      </c>
    </row>
    <row r="299" spans="1:6" x14ac:dyDescent="0.25">
      <c r="A299">
        <v>298</v>
      </c>
      <c r="C299" s="3">
        <v>2</v>
      </c>
    </row>
    <row r="300" spans="1:6" x14ac:dyDescent="0.25">
      <c r="A300">
        <v>299</v>
      </c>
      <c r="C300" s="3">
        <v>2</v>
      </c>
    </row>
    <row r="301" spans="1:6" x14ac:dyDescent="0.25">
      <c r="A301">
        <v>300</v>
      </c>
      <c r="C301" s="3">
        <v>2</v>
      </c>
    </row>
    <row r="302" spans="1:6" x14ac:dyDescent="0.25">
      <c r="A302">
        <v>301</v>
      </c>
      <c r="C302" s="3">
        <v>2</v>
      </c>
      <c r="D302" s="2">
        <v>3</v>
      </c>
    </row>
    <row r="303" spans="1:6" x14ac:dyDescent="0.25">
      <c r="A303">
        <v>302</v>
      </c>
      <c r="C303" s="3">
        <v>2</v>
      </c>
      <c r="D303" s="2">
        <v>3</v>
      </c>
    </row>
    <row r="304" spans="1:6" x14ac:dyDescent="0.25">
      <c r="A304">
        <v>303</v>
      </c>
      <c r="C304" s="3">
        <v>2</v>
      </c>
      <c r="D304" s="2">
        <v>3</v>
      </c>
    </row>
    <row r="305" spans="1:5" x14ac:dyDescent="0.25">
      <c r="A305">
        <v>304</v>
      </c>
      <c r="C305" s="3">
        <v>2</v>
      </c>
      <c r="D305" s="2">
        <v>3</v>
      </c>
    </row>
    <row r="306" spans="1:5" x14ac:dyDescent="0.25">
      <c r="A306">
        <v>305</v>
      </c>
      <c r="C306" s="3">
        <v>2</v>
      </c>
      <c r="D306" s="2">
        <v>3</v>
      </c>
    </row>
    <row r="307" spans="1:5" x14ac:dyDescent="0.25">
      <c r="A307">
        <v>306</v>
      </c>
      <c r="C307" s="3">
        <v>2</v>
      </c>
      <c r="D307" s="2">
        <v>3</v>
      </c>
    </row>
    <row r="308" spans="1:5" x14ac:dyDescent="0.25">
      <c r="A308">
        <v>307</v>
      </c>
      <c r="C308" s="3">
        <v>2</v>
      </c>
      <c r="D308" s="2">
        <v>3</v>
      </c>
    </row>
    <row r="309" spans="1:5" x14ac:dyDescent="0.25">
      <c r="A309">
        <v>308</v>
      </c>
      <c r="C309" s="3">
        <v>2</v>
      </c>
      <c r="D309" s="2">
        <v>3</v>
      </c>
    </row>
    <row r="310" spans="1:5" x14ac:dyDescent="0.25">
      <c r="A310">
        <v>309</v>
      </c>
      <c r="D310" s="2">
        <v>3</v>
      </c>
    </row>
    <row r="311" spans="1:5" x14ac:dyDescent="0.25">
      <c r="A311">
        <v>310</v>
      </c>
      <c r="D311" s="2">
        <v>3</v>
      </c>
    </row>
    <row r="312" spans="1:5" x14ac:dyDescent="0.25">
      <c r="A312">
        <v>311</v>
      </c>
      <c r="B312" s="4">
        <v>1</v>
      </c>
    </row>
    <row r="313" spans="1:5" x14ac:dyDescent="0.25">
      <c r="A313">
        <v>312</v>
      </c>
      <c r="B313" s="4">
        <v>1</v>
      </c>
    </row>
    <row r="314" spans="1:5" x14ac:dyDescent="0.25">
      <c r="A314">
        <v>313</v>
      </c>
      <c r="B314" s="4">
        <v>1</v>
      </c>
    </row>
    <row r="315" spans="1:5" x14ac:dyDescent="0.25">
      <c r="A315">
        <v>314</v>
      </c>
      <c r="B315" s="4">
        <v>1</v>
      </c>
    </row>
    <row r="316" spans="1:5" x14ac:dyDescent="0.25">
      <c r="A316">
        <v>315</v>
      </c>
      <c r="B316" s="4">
        <v>1</v>
      </c>
      <c r="E316" s="5">
        <v>4</v>
      </c>
    </row>
    <row r="317" spans="1:5" x14ac:dyDescent="0.25">
      <c r="A317">
        <v>316</v>
      </c>
      <c r="B317" s="4">
        <v>1</v>
      </c>
      <c r="E317" s="5">
        <v>4</v>
      </c>
    </row>
    <row r="318" spans="1:5" x14ac:dyDescent="0.25">
      <c r="A318">
        <v>317</v>
      </c>
      <c r="B318" s="4">
        <v>1</v>
      </c>
      <c r="E318" s="5">
        <v>4</v>
      </c>
    </row>
    <row r="319" spans="1:5" x14ac:dyDescent="0.25">
      <c r="A319">
        <v>318</v>
      </c>
      <c r="B319" s="4">
        <v>1</v>
      </c>
      <c r="E319" s="5">
        <v>4</v>
      </c>
    </row>
    <row r="320" spans="1:5" x14ac:dyDescent="0.25">
      <c r="A320">
        <v>319</v>
      </c>
      <c r="B320" s="4">
        <v>1</v>
      </c>
      <c r="E320" s="5">
        <v>4</v>
      </c>
    </row>
    <row r="321" spans="1:5" x14ac:dyDescent="0.25">
      <c r="A321">
        <v>320</v>
      </c>
      <c r="B321" s="4">
        <v>1</v>
      </c>
      <c r="E321" s="5">
        <v>4</v>
      </c>
    </row>
    <row r="322" spans="1:5" x14ac:dyDescent="0.25">
      <c r="A322">
        <v>321</v>
      </c>
      <c r="B322" s="4">
        <v>1</v>
      </c>
      <c r="E322" s="5">
        <v>4</v>
      </c>
    </row>
    <row r="323" spans="1:5" x14ac:dyDescent="0.25">
      <c r="A323">
        <v>322</v>
      </c>
      <c r="B323" s="4">
        <v>1</v>
      </c>
      <c r="E323" s="5">
        <v>4</v>
      </c>
    </row>
    <row r="324" spans="1:5" x14ac:dyDescent="0.25">
      <c r="A324">
        <v>323</v>
      </c>
      <c r="E324" s="5">
        <v>4</v>
      </c>
    </row>
    <row r="325" spans="1:5" x14ac:dyDescent="0.25">
      <c r="A325">
        <v>324</v>
      </c>
      <c r="E325" s="5">
        <v>4</v>
      </c>
    </row>
    <row r="326" spans="1:5" x14ac:dyDescent="0.25">
      <c r="A326">
        <v>325</v>
      </c>
      <c r="D326" s="2">
        <v>3</v>
      </c>
    </row>
    <row r="327" spans="1:5" x14ac:dyDescent="0.25">
      <c r="A327">
        <v>326</v>
      </c>
      <c r="C327" s="3">
        <v>2</v>
      </c>
      <c r="D327" s="2">
        <v>3</v>
      </c>
    </row>
    <row r="328" spans="1:5" x14ac:dyDescent="0.25">
      <c r="A328">
        <v>327</v>
      </c>
      <c r="C328" s="3">
        <v>2</v>
      </c>
      <c r="D328" s="2">
        <v>3</v>
      </c>
    </row>
    <row r="329" spans="1:5" x14ac:dyDescent="0.25">
      <c r="A329">
        <v>328</v>
      </c>
      <c r="C329" s="3">
        <v>2</v>
      </c>
      <c r="D329" s="2">
        <v>3</v>
      </c>
    </row>
    <row r="330" spans="1:5" x14ac:dyDescent="0.25">
      <c r="A330">
        <v>329</v>
      </c>
      <c r="C330" s="3">
        <v>2</v>
      </c>
      <c r="D330" s="2">
        <v>3</v>
      </c>
    </row>
    <row r="331" spans="1:5" x14ac:dyDescent="0.25">
      <c r="A331">
        <v>330</v>
      </c>
      <c r="C331" s="3">
        <v>2</v>
      </c>
      <c r="D331" s="2">
        <v>3</v>
      </c>
    </row>
    <row r="332" spans="1:5" x14ac:dyDescent="0.25">
      <c r="A332">
        <v>331</v>
      </c>
      <c r="C332" s="3">
        <v>2</v>
      </c>
      <c r="D332" s="2">
        <v>3</v>
      </c>
    </row>
    <row r="333" spans="1:5" x14ac:dyDescent="0.25">
      <c r="A333">
        <v>332</v>
      </c>
      <c r="C333" s="3">
        <v>2</v>
      </c>
      <c r="D333" s="2">
        <v>3</v>
      </c>
    </row>
    <row r="334" spans="1:5" x14ac:dyDescent="0.25">
      <c r="A334">
        <v>333</v>
      </c>
      <c r="C334" s="3">
        <v>2</v>
      </c>
      <c r="D334" s="2">
        <v>3</v>
      </c>
    </row>
    <row r="335" spans="1:5" x14ac:dyDescent="0.25">
      <c r="A335">
        <v>334</v>
      </c>
      <c r="C335" s="3">
        <v>2</v>
      </c>
      <c r="D335" s="2">
        <v>3</v>
      </c>
    </row>
    <row r="336" spans="1:5" x14ac:dyDescent="0.25">
      <c r="A336">
        <v>335</v>
      </c>
      <c r="C336" s="3">
        <v>2</v>
      </c>
    </row>
    <row r="337" spans="1:5" x14ac:dyDescent="0.25">
      <c r="A337">
        <v>336</v>
      </c>
      <c r="C337" s="3">
        <v>2</v>
      </c>
    </row>
    <row r="338" spans="1:5" x14ac:dyDescent="0.25">
      <c r="A338">
        <v>337</v>
      </c>
    </row>
    <row r="339" spans="1:5" x14ac:dyDescent="0.25">
      <c r="A339">
        <v>338</v>
      </c>
      <c r="B339" s="4">
        <v>1</v>
      </c>
    </row>
    <row r="340" spans="1:5" x14ac:dyDescent="0.25">
      <c r="A340">
        <v>339</v>
      </c>
      <c r="B340" s="4">
        <v>1</v>
      </c>
    </row>
    <row r="341" spans="1:5" x14ac:dyDescent="0.25">
      <c r="A341">
        <v>340</v>
      </c>
      <c r="B341" s="4">
        <v>1</v>
      </c>
    </row>
    <row r="342" spans="1:5" x14ac:dyDescent="0.25">
      <c r="A342">
        <v>341</v>
      </c>
      <c r="B342" s="4">
        <v>1</v>
      </c>
    </row>
    <row r="343" spans="1:5" x14ac:dyDescent="0.25">
      <c r="A343">
        <v>342</v>
      </c>
      <c r="B343" s="4">
        <v>1</v>
      </c>
      <c r="E343" s="5">
        <v>4</v>
      </c>
    </row>
    <row r="344" spans="1:5" x14ac:dyDescent="0.25">
      <c r="A344">
        <v>343</v>
      </c>
      <c r="B344" s="4">
        <v>1</v>
      </c>
      <c r="E344" s="5">
        <v>4</v>
      </c>
    </row>
    <row r="345" spans="1:5" x14ac:dyDescent="0.25">
      <c r="A345">
        <v>344</v>
      </c>
      <c r="B345" s="4">
        <v>1</v>
      </c>
      <c r="E345" s="5">
        <v>4</v>
      </c>
    </row>
    <row r="346" spans="1:5" x14ac:dyDescent="0.25">
      <c r="A346">
        <v>345</v>
      </c>
      <c r="B346" s="4">
        <v>1</v>
      </c>
      <c r="E346" s="5">
        <v>4</v>
      </c>
    </row>
    <row r="347" spans="1:5" x14ac:dyDescent="0.25">
      <c r="A347">
        <v>346</v>
      </c>
      <c r="B347" s="4">
        <v>1</v>
      </c>
      <c r="E347" s="5">
        <v>4</v>
      </c>
    </row>
    <row r="348" spans="1:5" x14ac:dyDescent="0.25">
      <c r="A348">
        <v>347</v>
      </c>
      <c r="B348" s="4">
        <v>1</v>
      </c>
      <c r="E348" s="5">
        <v>4</v>
      </c>
    </row>
    <row r="349" spans="1:5" x14ac:dyDescent="0.25">
      <c r="A349">
        <v>348</v>
      </c>
      <c r="E349" s="5">
        <v>4</v>
      </c>
    </row>
    <row r="350" spans="1:5" x14ac:dyDescent="0.25">
      <c r="A350">
        <v>349</v>
      </c>
      <c r="D350" s="2">
        <v>3</v>
      </c>
      <c r="E350" s="5">
        <v>4</v>
      </c>
    </row>
    <row r="351" spans="1:5" x14ac:dyDescent="0.25">
      <c r="A351">
        <v>350</v>
      </c>
      <c r="D351" s="2">
        <v>3</v>
      </c>
      <c r="E351" s="5">
        <v>4</v>
      </c>
    </row>
    <row r="352" spans="1:5" x14ac:dyDescent="0.25">
      <c r="A352">
        <v>351</v>
      </c>
      <c r="D352" s="2">
        <v>3</v>
      </c>
      <c r="E352" s="5">
        <v>4</v>
      </c>
    </row>
    <row r="353" spans="1:5" x14ac:dyDescent="0.25">
      <c r="A353">
        <v>352</v>
      </c>
      <c r="C353" s="3">
        <v>2</v>
      </c>
      <c r="D353" s="2">
        <v>3</v>
      </c>
    </row>
    <row r="354" spans="1:5" x14ac:dyDescent="0.25">
      <c r="A354">
        <v>353</v>
      </c>
      <c r="C354" s="3">
        <v>2</v>
      </c>
      <c r="D354" s="2">
        <v>3</v>
      </c>
    </row>
    <row r="355" spans="1:5" x14ac:dyDescent="0.25">
      <c r="A355">
        <v>354</v>
      </c>
      <c r="C355" s="3">
        <v>2</v>
      </c>
      <c r="D355" s="2">
        <v>3</v>
      </c>
    </row>
    <row r="356" spans="1:5" x14ac:dyDescent="0.25">
      <c r="A356">
        <v>355</v>
      </c>
      <c r="C356" s="3">
        <v>2</v>
      </c>
      <c r="D356" s="2">
        <v>3</v>
      </c>
    </row>
    <row r="357" spans="1:5" x14ac:dyDescent="0.25">
      <c r="A357">
        <v>356</v>
      </c>
      <c r="C357" s="3">
        <v>2</v>
      </c>
      <c r="D357" s="2">
        <v>3</v>
      </c>
    </row>
    <row r="358" spans="1:5" x14ac:dyDescent="0.25">
      <c r="A358">
        <v>357</v>
      </c>
      <c r="C358" s="3">
        <v>2</v>
      </c>
      <c r="D358" s="2">
        <v>3</v>
      </c>
    </row>
    <row r="359" spans="1:5" x14ac:dyDescent="0.25">
      <c r="A359">
        <v>358</v>
      </c>
      <c r="C359" s="3">
        <v>2</v>
      </c>
    </row>
    <row r="360" spans="1:5" x14ac:dyDescent="0.25">
      <c r="A360">
        <v>359</v>
      </c>
      <c r="C360" s="3">
        <v>2</v>
      </c>
    </row>
    <row r="361" spans="1:5" x14ac:dyDescent="0.25">
      <c r="A361">
        <v>360</v>
      </c>
      <c r="C361" s="3">
        <v>2</v>
      </c>
    </row>
    <row r="362" spans="1:5" x14ac:dyDescent="0.25">
      <c r="A362">
        <v>361</v>
      </c>
      <c r="C362" s="3">
        <v>2</v>
      </c>
    </row>
    <row r="363" spans="1:5" x14ac:dyDescent="0.25">
      <c r="A363">
        <v>362</v>
      </c>
      <c r="B363" s="4">
        <v>1</v>
      </c>
    </row>
    <row r="364" spans="1:5" x14ac:dyDescent="0.25">
      <c r="A364">
        <v>363</v>
      </c>
      <c r="B364" s="4">
        <v>1</v>
      </c>
    </row>
    <row r="365" spans="1:5" x14ac:dyDescent="0.25">
      <c r="A365">
        <v>364</v>
      </c>
      <c r="B365" s="4">
        <v>1</v>
      </c>
    </row>
    <row r="366" spans="1:5" x14ac:dyDescent="0.25">
      <c r="A366">
        <v>365</v>
      </c>
      <c r="B366" s="4">
        <v>1</v>
      </c>
    </row>
    <row r="367" spans="1:5" x14ac:dyDescent="0.25">
      <c r="A367">
        <v>366</v>
      </c>
      <c r="B367" s="4">
        <v>1</v>
      </c>
    </row>
    <row r="368" spans="1:5" x14ac:dyDescent="0.25">
      <c r="A368">
        <v>367</v>
      </c>
      <c r="B368" s="4">
        <v>1</v>
      </c>
      <c r="E368" s="5">
        <v>4</v>
      </c>
    </row>
    <row r="369" spans="1:5" x14ac:dyDescent="0.25">
      <c r="A369">
        <v>368</v>
      </c>
      <c r="B369" s="4">
        <v>1</v>
      </c>
      <c r="E369" s="5">
        <v>4</v>
      </c>
    </row>
    <row r="370" spans="1:5" x14ac:dyDescent="0.25">
      <c r="A370">
        <v>369</v>
      </c>
      <c r="B370" s="4">
        <v>1</v>
      </c>
      <c r="E370" s="5">
        <v>4</v>
      </c>
    </row>
    <row r="371" spans="1:5" x14ac:dyDescent="0.25">
      <c r="A371">
        <v>370</v>
      </c>
      <c r="B371" s="4">
        <v>1</v>
      </c>
      <c r="D371" s="2">
        <v>3</v>
      </c>
      <c r="E371" s="5">
        <v>4</v>
      </c>
    </row>
    <row r="372" spans="1:5" x14ac:dyDescent="0.25">
      <c r="A372">
        <v>371</v>
      </c>
      <c r="D372" s="2">
        <v>3</v>
      </c>
      <c r="E372" s="5">
        <v>4</v>
      </c>
    </row>
    <row r="373" spans="1:5" x14ac:dyDescent="0.25">
      <c r="A373">
        <v>372</v>
      </c>
      <c r="D373" s="2">
        <v>3</v>
      </c>
      <c r="E373" s="5">
        <v>4</v>
      </c>
    </row>
    <row r="374" spans="1:5" x14ac:dyDescent="0.25">
      <c r="A374">
        <v>373</v>
      </c>
      <c r="D374" s="2">
        <v>3</v>
      </c>
      <c r="E374" s="5">
        <v>4</v>
      </c>
    </row>
    <row r="375" spans="1:5" x14ac:dyDescent="0.25">
      <c r="A375">
        <v>374</v>
      </c>
      <c r="D375" s="2">
        <v>3</v>
      </c>
      <c r="E375" s="5">
        <v>4</v>
      </c>
    </row>
    <row r="376" spans="1:5" x14ac:dyDescent="0.25">
      <c r="A376">
        <v>375</v>
      </c>
      <c r="D376" s="2">
        <v>3</v>
      </c>
      <c r="E376" s="5">
        <v>4</v>
      </c>
    </row>
    <row r="377" spans="1:5" x14ac:dyDescent="0.25">
      <c r="A377">
        <v>376</v>
      </c>
      <c r="D377" s="2">
        <v>3</v>
      </c>
      <c r="E377" s="5">
        <v>4</v>
      </c>
    </row>
    <row r="378" spans="1:5" x14ac:dyDescent="0.25">
      <c r="A378">
        <v>377</v>
      </c>
      <c r="C378" s="3">
        <v>2</v>
      </c>
      <c r="D378" s="2">
        <v>3</v>
      </c>
    </row>
    <row r="379" spans="1:5" x14ac:dyDescent="0.25">
      <c r="A379">
        <v>378</v>
      </c>
      <c r="C379" s="3">
        <v>2</v>
      </c>
      <c r="D379" s="2">
        <v>3</v>
      </c>
    </row>
    <row r="380" spans="1:5" x14ac:dyDescent="0.25">
      <c r="A380">
        <v>379</v>
      </c>
      <c r="C380" s="3">
        <v>2</v>
      </c>
      <c r="D380" s="2">
        <v>3</v>
      </c>
    </row>
    <row r="381" spans="1:5" x14ac:dyDescent="0.25">
      <c r="A381">
        <v>380</v>
      </c>
      <c r="C381" s="3">
        <v>2</v>
      </c>
    </row>
    <row r="382" spans="1:5" x14ac:dyDescent="0.25">
      <c r="A382">
        <v>381</v>
      </c>
      <c r="C382" s="3">
        <v>2</v>
      </c>
    </row>
    <row r="383" spans="1:5" x14ac:dyDescent="0.25">
      <c r="A383">
        <v>382</v>
      </c>
      <c r="C383" s="3">
        <v>2</v>
      </c>
    </row>
    <row r="384" spans="1:5" x14ac:dyDescent="0.25">
      <c r="A384">
        <v>383</v>
      </c>
      <c r="C384" s="3">
        <v>2</v>
      </c>
    </row>
    <row r="385" spans="1:5" x14ac:dyDescent="0.25">
      <c r="A385">
        <v>384</v>
      </c>
      <c r="B385" s="4">
        <v>1</v>
      </c>
      <c r="C385" s="3">
        <v>2</v>
      </c>
    </row>
    <row r="386" spans="1:5" x14ac:dyDescent="0.25">
      <c r="A386">
        <v>385</v>
      </c>
      <c r="B386" s="4">
        <v>1</v>
      </c>
      <c r="C386" s="3">
        <v>2</v>
      </c>
    </row>
    <row r="387" spans="1:5" x14ac:dyDescent="0.25">
      <c r="A387">
        <v>386</v>
      </c>
      <c r="B387" s="4">
        <v>1</v>
      </c>
      <c r="C387" s="3">
        <v>2</v>
      </c>
    </row>
    <row r="388" spans="1:5" x14ac:dyDescent="0.25">
      <c r="A388">
        <v>387</v>
      </c>
      <c r="B388" s="4">
        <v>1</v>
      </c>
    </row>
    <row r="389" spans="1:5" x14ac:dyDescent="0.25">
      <c r="A389">
        <v>388</v>
      </c>
      <c r="B389" s="4">
        <v>1</v>
      </c>
    </row>
    <row r="390" spans="1:5" x14ac:dyDescent="0.25">
      <c r="A390">
        <v>389</v>
      </c>
      <c r="B390" s="4">
        <v>1</v>
      </c>
    </row>
    <row r="391" spans="1:5" x14ac:dyDescent="0.25">
      <c r="A391">
        <v>390</v>
      </c>
      <c r="B391" s="4">
        <v>1</v>
      </c>
    </row>
    <row r="392" spans="1:5" x14ac:dyDescent="0.25">
      <c r="A392">
        <v>391</v>
      </c>
      <c r="B392" s="4">
        <v>1</v>
      </c>
    </row>
    <row r="393" spans="1:5" x14ac:dyDescent="0.25">
      <c r="A393">
        <v>392</v>
      </c>
      <c r="B393" s="4">
        <v>1</v>
      </c>
    </row>
    <row r="394" spans="1:5" x14ac:dyDescent="0.25">
      <c r="A394">
        <v>393</v>
      </c>
      <c r="B394" s="4">
        <v>1</v>
      </c>
      <c r="E394" s="5">
        <v>4</v>
      </c>
    </row>
    <row r="395" spans="1:5" x14ac:dyDescent="0.25">
      <c r="A395">
        <v>394</v>
      </c>
      <c r="D395" s="2">
        <v>3</v>
      </c>
      <c r="E395" s="5">
        <v>4</v>
      </c>
    </row>
    <row r="396" spans="1:5" x14ac:dyDescent="0.25">
      <c r="A396">
        <v>395</v>
      </c>
      <c r="D396" s="2">
        <v>3</v>
      </c>
      <c r="E396" s="5">
        <v>4</v>
      </c>
    </row>
    <row r="397" spans="1:5" x14ac:dyDescent="0.25">
      <c r="A397">
        <v>396</v>
      </c>
      <c r="D397" s="2">
        <v>3</v>
      </c>
      <c r="E397" s="5">
        <v>4</v>
      </c>
    </row>
    <row r="398" spans="1:5" x14ac:dyDescent="0.25">
      <c r="A398">
        <v>397</v>
      </c>
      <c r="D398" s="2">
        <v>3</v>
      </c>
      <c r="E398" s="5">
        <v>4</v>
      </c>
    </row>
    <row r="399" spans="1:5" x14ac:dyDescent="0.25">
      <c r="A399">
        <v>398</v>
      </c>
      <c r="D399" s="2">
        <v>3</v>
      </c>
      <c r="E399" s="5">
        <v>4</v>
      </c>
    </row>
    <row r="400" spans="1:5" x14ac:dyDescent="0.25">
      <c r="A400">
        <v>399</v>
      </c>
      <c r="D400" s="2">
        <v>3</v>
      </c>
      <c r="E400" s="5">
        <v>4</v>
      </c>
    </row>
    <row r="401" spans="1:5" x14ac:dyDescent="0.25">
      <c r="A401">
        <v>400</v>
      </c>
      <c r="D401" s="2">
        <v>3</v>
      </c>
      <c r="E401" s="5">
        <v>4</v>
      </c>
    </row>
    <row r="402" spans="1:5" x14ac:dyDescent="0.25">
      <c r="A402">
        <v>401</v>
      </c>
      <c r="C402" s="3">
        <v>2</v>
      </c>
      <c r="D402" s="2">
        <v>3</v>
      </c>
      <c r="E402" s="5">
        <v>4</v>
      </c>
    </row>
    <row r="403" spans="1:5" x14ac:dyDescent="0.25">
      <c r="A403">
        <v>402</v>
      </c>
      <c r="C403" s="3">
        <v>2</v>
      </c>
      <c r="D403" s="2">
        <v>3</v>
      </c>
      <c r="E403" s="5">
        <v>4</v>
      </c>
    </row>
    <row r="404" spans="1:5" x14ac:dyDescent="0.25">
      <c r="A404">
        <v>403</v>
      </c>
      <c r="C404" s="3">
        <v>2</v>
      </c>
      <c r="D404" s="2">
        <v>3</v>
      </c>
      <c r="E404" s="5">
        <v>4</v>
      </c>
    </row>
    <row r="405" spans="1:5" x14ac:dyDescent="0.25">
      <c r="A405">
        <v>404</v>
      </c>
      <c r="C405" s="3">
        <v>2</v>
      </c>
      <c r="D405" s="2">
        <v>3</v>
      </c>
    </row>
    <row r="406" spans="1:5" x14ac:dyDescent="0.25">
      <c r="A406">
        <v>405</v>
      </c>
      <c r="C406" s="3">
        <v>2</v>
      </c>
    </row>
    <row r="407" spans="1:5" x14ac:dyDescent="0.25">
      <c r="A407">
        <v>406</v>
      </c>
      <c r="C407" s="3">
        <v>2</v>
      </c>
    </row>
    <row r="408" spans="1:5" x14ac:dyDescent="0.25">
      <c r="A408">
        <v>407</v>
      </c>
      <c r="C408" s="3">
        <v>2</v>
      </c>
    </row>
    <row r="409" spans="1:5" x14ac:dyDescent="0.25">
      <c r="A409">
        <v>408</v>
      </c>
      <c r="C409" s="3">
        <v>2</v>
      </c>
    </row>
    <row r="410" spans="1:5" x14ac:dyDescent="0.25">
      <c r="A410">
        <v>409</v>
      </c>
      <c r="C410" s="3">
        <v>2</v>
      </c>
    </row>
    <row r="411" spans="1:5" x14ac:dyDescent="0.25">
      <c r="A411">
        <v>410</v>
      </c>
      <c r="B411" s="4">
        <v>1</v>
      </c>
      <c r="C411" s="3">
        <v>2</v>
      </c>
    </row>
    <row r="412" spans="1:5" x14ac:dyDescent="0.25">
      <c r="A412">
        <v>411</v>
      </c>
      <c r="B412" s="4">
        <v>1</v>
      </c>
      <c r="C412" s="3">
        <v>2</v>
      </c>
    </row>
    <row r="413" spans="1:5" x14ac:dyDescent="0.25">
      <c r="A413">
        <v>412</v>
      </c>
      <c r="B413" s="4">
        <v>1</v>
      </c>
    </row>
    <row r="414" spans="1:5" x14ac:dyDescent="0.25">
      <c r="A414">
        <v>413</v>
      </c>
      <c r="B414" s="4">
        <v>1</v>
      </c>
    </row>
    <row r="415" spans="1:5" x14ac:dyDescent="0.25">
      <c r="A415">
        <v>414</v>
      </c>
      <c r="B415" s="4">
        <v>1</v>
      </c>
    </row>
    <row r="416" spans="1:5" x14ac:dyDescent="0.25">
      <c r="A416">
        <v>415</v>
      </c>
      <c r="B416" s="4">
        <v>1</v>
      </c>
    </row>
    <row r="417" spans="1:5" x14ac:dyDescent="0.25">
      <c r="A417">
        <v>416</v>
      </c>
      <c r="B417" s="4">
        <v>1</v>
      </c>
    </row>
    <row r="418" spans="1:5" x14ac:dyDescent="0.25">
      <c r="A418">
        <v>417</v>
      </c>
      <c r="B418" s="4">
        <v>1</v>
      </c>
    </row>
    <row r="419" spans="1:5" x14ac:dyDescent="0.25">
      <c r="A419">
        <v>418</v>
      </c>
      <c r="B419" s="4">
        <v>1</v>
      </c>
      <c r="E419" s="5">
        <v>4</v>
      </c>
    </row>
    <row r="420" spans="1:5" x14ac:dyDescent="0.25">
      <c r="A420">
        <v>419</v>
      </c>
      <c r="B420" s="4">
        <v>1</v>
      </c>
      <c r="E420" s="5">
        <v>4</v>
      </c>
    </row>
    <row r="421" spans="1:5" x14ac:dyDescent="0.25">
      <c r="A421">
        <v>420</v>
      </c>
      <c r="B421" s="4">
        <v>1</v>
      </c>
      <c r="D421" s="2">
        <v>3</v>
      </c>
      <c r="E421" s="5">
        <v>4</v>
      </c>
    </row>
    <row r="422" spans="1:5" x14ac:dyDescent="0.25">
      <c r="A422">
        <v>421</v>
      </c>
      <c r="D422" s="2">
        <v>3</v>
      </c>
      <c r="E422" s="5">
        <v>4</v>
      </c>
    </row>
    <row r="423" spans="1:5" x14ac:dyDescent="0.25">
      <c r="A423">
        <v>422</v>
      </c>
      <c r="D423" s="2">
        <v>3</v>
      </c>
      <c r="E423" s="5">
        <v>4</v>
      </c>
    </row>
    <row r="424" spans="1:5" x14ac:dyDescent="0.25">
      <c r="A424">
        <v>423</v>
      </c>
      <c r="D424" s="2">
        <v>3</v>
      </c>
      <c r="E424" s="5">
        <v>4</v>
      </c>
    </row>
    <row r="425" spans="1:5" x14ac:dyDescent="0.25">
      <c r="A425">
        <v>424</v>
      </c>
      <c r="D425" s="2">
        <v>3</v>
      </c>
      <c r="E425" s="5">
        <v>4</v>
      </c>
    </row>
    <row r="426" spans="1:5" x14ac:dyDescent="0.25">
      <c r="A426">
        <v>425</v>
      </c>
      <c r="D426" s="2">
        <v>3</v>
      </c>
      <c r="E426" s="5">
        <v>4</v>
      </c>
    </row>
    <row r="427" spans="1:5" x14ac:dyDescent="0.25">
      <c r="A427">
        <v>426</v>
      </c>
      <c r="C427" s="3">
        <v>2</v>
      </c>
      <c r="D427" s="2">
        <v>3</v>
      </c>
      <c r="E427" s="5">
        <v>4</v>
      </c>
    </row>
    <row r="428" spans="1:5" x14ac:dyDescent="0.25">
      <c r="A428">
        <v>427</v>
      </c>
      <c r="C428" s="3">
        <v>2</v>
      </c>
      <c r="D428" s="2">
        <v>3</v>
      </c>
      <c r="E428" s="5">
        <v>4</v>
      </c>
    </row>
    <row r="429" spans="1:5" x14ac:dyDescent="0.25">
      <c r="A429">
        <v>428</v>
      </c>
      <c r="C429" s="3">
        <v>2</v>
      </c>
      <c r="D429" s="2">
        <v>3</v>
      </c>
    </row>
    <row r="430" spans="1:5" x14ac:dyDescent="0.25">
      <c r="A430">
        <v>429</v>
      </c>
      <c r="C430" s="3">
        <v>2</v>
      </c>
      <c r="D430" s="2">
        <v>3</v>
      </c>
    </row>
    <row r="431" spans="1:5" x14ac:dyDescent="0.25">
      <c r="A431">
        <v>430</v>
      </c>
      <c r="C431" s="3">
        <v>2</v>
      </c>
      <c r="D431" s="2">
        <v>3</v>
      </c>
    </row>
    <row r="432" spans="1:5" x14ac:dyDescent="0.25">
      <c r="A432">
        <v>431</v>
      </c>
      <c r="C432" s="3">
        <v>2</v>
      </c>
      <c r="D432" s="2">
        <v>3</v>
      </c>
    </row>
    <row r="433" spans="1:5" x14ac:dyDescent="0.25">
      <c r="A433">
        <v>432</v>
      </c>
      <c r="C433" s="3">
        <v>2</v>
      </c>
      <c r="D433" s="2">
        <v>3</v>
      </c>
    </row>
    <row r="434" spans="1:5" x14ac:dyDescent="0.25">
      <c r="A434">
        <v>433</v>
      </c>
      <c r="C434" s="3">
        <v>2</v>
      </c>
    </row>
    <row r="435" spans="1:5" x14ac:dyDescent="0.25">
      <c r="A435">
        <v>434</v>
      </c>
      <c r="C435" s="3">
        <v>2</v>
      </c>
    </row>
    <row r="436" spans="1:5" x14ac:dyDescent="0.25">
      <c r="A436">
        <v>435</v>
      </c>
      <c r="C436" s="3">
        <v>2</v>
      </c>
    </row>
    <row r="437" spans="1:5" x14ac:dyDescent="0.25">
      <c r="A437">
        <v>436</v>
      </c>
      <c r="B437" s="4">
        <v>1</v>
      </c>
      <c r="C437" s="3">
        <v>2</v>
      </c>
    </row>
    <row r="438" spans="1:5" x14ac:dyDescent="0.25">
      <c r="A438">
        <v>437</v>
      </c>
      <c r="B438" s="4">
        <v>1</v>
      </c>
      <c r="C438" s="3">
        <v>2</v>
      </c>
    </row>
    <row r="439" spans="1:5" x14ac:dyDescent="0.25">
      <c r="A439">
        <v>438</v>
      </c>
      <c r="B439" s="4">
        <v>1</v>
      </c>
    </row>
    <row r="440" spans="1:5" x14ac:dyDescent="0.25">
      <c r="A440">
        <v>439</v>
      </c>
      <c r="B440" s="4">
        <v>1</v>
      </c>
    </row>
    <row r="441" spans="1:5" x14ac:dyDescent="0.25">
      <c r="A441">
        <v>440</v>
      </c>
      <c r="B441" s="4">
        <v>1</v>
      </c>
    </row>
    <row r="442" spans="1:5" x14ac:dyDescent="0.25">
      <c r="A442">
        <v>441</v>
      </c>
      <c r="B442" s="4">
        <v>1</v>
      </c>
    </row>
    <row r="443" spans="1:5" x14ac:dyDescent="0.25">
      <c r="A443">
        <v>442</v>
      </c>
      <c r="B443" s="4">
        <v>1</v>
      </c>
    </row>
    <row r="444" spans="1:5" x14ac:dyDescent="0.25">
      <c r="A444">
        <v>443</v>
      </c>
      <c r="B444" s="4">
        <v>1</v>
      </c>
      <c r="E444" s="5">
        <v>4</v>
      </c>
    </row>
    <row r="445" spans="1:5" x14ac:dyDescent="0.25">
      <c r="A445">
        <v>444</v>
      </c>
      <c r="B445" s="4">
        <v>1</v>
      </c>
      <c r="D445" s="2">
        <v>3</v>
      </c>
      <c r="E445" s="5">
        <v>4</v>
      </c>
    </row>
    <row r="446" spans="1:5" x14ac:dyDescent="0.25">
      <c r="A446">
        <v>445</v>
      </c>
      <c r="B446" s="4">
        <v>1</v>
      </c>
      <c r="D446" s="2">
        <v>3</v>
      </c>
      <c r="E446" s="5">
        <v>4</v>
      </c>
    </row>
    <row r="447" spans="1:5" x14ac:dyDescent="0.25">
      <c r="A447">
        <v>446</v>
      </c>
      <c r="D447" s="2">
        <v>3</v>
      </c>
      <c r="E447" s="5">
        <v>4</v>
      </c>
    </row>
    <row r="448" spans="1:5" x14ac:dyDescent="0.25">
      <c r="A448">
        <v>447</v>
      </c>
      <c r="D448" s="2">
        <v>3</v>
      </c>
      <c r="E448" s="5">
        <v>4</v>
      </c>
    </row>
    <row r="449" spans="1:5" x14ac:dyDescent="0.25">
      <c r="A449">
        <v>448</v>
      </c>
      <c r="D449" s="2">
        <v>3</v>
      </c>
      <c r="E449" s="5">
        <v>4</v>
      </c>
    </row>
    <row r="450" spans="1:5" x14ac:dyDescent="0.25">
      <c r="A450">
        <v>449</v>
      </c>
      <c r="D450" s="2">
        <v>3</v>
      </c>
      <c r="E450" s="5">
        <v>4</v>
      </c>
    </row>
    <row r="451" spans="1:5" x14ac:dyDescent="0.25">
      <c r="A451">
        <v>450</v>
      </c>
      <c r="D451" s="2">
        <v>3</v>
      </c>
      <c r="E451" s="5">
        <v>4</v>
      </c>
    </row>
    <row r="452" spans="1:5" x14ac:dyDescent="0.25">
      <c r="A452">
        <v>451</v>
      </c>
      <c r="D452" s="2">
        <v>3</v>
      </c>
      <c r="E452" s="5">
        <v>4</v>
      </c>
    </row>
    <row r="453" spans="1:5" x14ac:dyDescent="0.25">
      <c r="A453">
        <v>452</v>
      </c>
      <c r="D453" s="2">
        <v>3</v>
      </c>
      <c r="E453" s="5">
        <v>4</v>
      </c>
    </row>
    <row r="454" spans="1:5" x14ac:dyDescent="0.25">
      <c r="A454">
        <v>453</v>
      </c>
      <c r="D454" s="2">
        <v>3</v>
      </c>
      <c r="E454" s="5">
        <v>4</v>
      </c>
    </row>
    <row r="455" spans="1:5" x14ac:dyDescent="0.25">
      <c r="A455">
        <v>454</v>
      </c>
      <c r="D455" s="2">
        <v>3</v>
      </c>
    </row>
    <row r="456" spans="1:5" x14ac:dyDescent="0.25">
      <c r="A456">
        <v>455</v>
      </c>
      <c r="D456" s="2">
        <v>3</v>
      </c>
    </row>
    <row r="457" spans="1:5" x14ac:dyDescent="0.25">
      <c r="A457">
        <v>456</v>
      </c>
      <c r="C457" s="3">
        <v>2</v>
      </c>
    </row>
    <row r="458" spans="1:5" x14ac:dyDescent="0.25">
      <c r="A458">
        <v>457</v>
      </c>
      <c r="C458" s="3">
        <v>2</v>
      </c>
    </row>
    <row r="459" spans="1:5" x14ac:dyDescent="0.25">
      <c r="A459">
        <v>458</v>
      </c>
      <c r="C459" s="3">
        <v>2</v>
      </c>
    </row>
    <row r="460" spans="1:5" x14ac:dyDescent="0.25">
      <c r="A460">
        <v>459</v>
      </c>
      <c r="C460" s="3">
        <v>2</v>
      </c>
    </row>
    <row r="461" spans="1:5" x14ac:dyDescent="0.25">
      <c r="A461">
        <v>460</v>
      </c>
      <c r="C461" s="3">
        <v>2</v>
      </c>
    </row>
    <row r="462" spans="1:5" x14ac:dyDescent="0.25">
      <c r="A462">
        <v>461</v>
      </c>
      <c r="C462" s="3">
        <v>2</v>
      </c>
    </row>
    <row r="463" spans="1:5" x14ac:dyDescent="0.25">
      <c r="A463">
        <v>462</v>
      </c>
      <c r="C463" s="3">
        <v>2</v>
      </c>
    </row>
    <row r="464" spans="1:5" x14ac:dyDescent="0.25">
      <c r="A464">
        <v>463</v>
      </c>
      <c r="B464" s="4">
        <v>1</v>
      </c>
      <c r="C464" s="3">
        <v>2</v>
      </c>
    </row>
    <row r="465" spans="1:5" x14ac:dyDescent="0.25">
      <c r="A465">
        <v>464</v>
      </c>
      <c r="B465" s="4">
        <v>1</v>
      </c>
      <c r="C465" s="3">
        <v>2</v>
      </c>
    </row>
    <row r="466" spans="1:5" x14ac:dyDescent="0.25">
      <c r="A466">
        <v>465</v>
      </c>
      <c r="B466" s="4">
        <v>1</v>
      </c>
      <c r="C466" s="3">
        <v>2</v>
      </c>
    </row>
    <row r="467" spans="1:5" x14ac:dyDescent="0.25">
      <c r="A467">
        <v>466</v>
      </c>
      <c r="B467" s="4">
        <v>1</v>
      </c>
    </row>
    <row r="468" spans="1:5" x14ac:dyDescent="0.25">
      <c r="A468">
        <v>467</v>
      </c>
      <c r="B468" s="4">
        <v>1</v>
      </c>
    </row>
    <row r="469" spans="1:5" x14ac:dyDescent="0.25">
      <c r="A469">
        <v>468</v>
      </c>
      <c r="B469" s="4">
        <v>1</v>
      </c>
    </row>
    <row r="470" spans="1:5" x14ac:dyDescent="0.25">
      <c r="A470">
        <v>469</v>
      </c>
      <c r="B470" s="4">
        <v>1</v>
      </c>
    </row>
    <row r="471" spans="1:5" x14ac:dyDescent="0.25">
      <c r="A471">
        <v>470</v>
      </c>
      <c r="B471" s="4">
        <v>1</v>
      </c>
      <c r="D471" s="2">
        <v>3</v>
      </c>
      <c r="E471" s="5">
        <v>4</v>
      </c>
    </row>
    <row r="472" spans="1:5" x14ac:dyDescent="0.25">
      <c r="A472">
        <v>471</v>
      </c>
      <c r="B472" s="4">
        <v>1</v>
      </c>
      <c r="D472" s="2">
        <v>3</v>
      </c>
      <c r="E472" s="5">
        <v>4</v>
      </c>
    </row>
    <row r="473" spans="1:5" x14ac:dyDescent="0.25">
      <c r="A473">
        <v>472</v>
      </c>
      <c r="D473" s="2">
        <v>3</v>
      </c>
      <c r="E473" s="5">
        <v>4</v>
      </c>
    </row>
    <row r="474" spans="1:5" x14ac:dyDescent="0.25">
      <c r="A474">
        <v>473</v>
      </c>
      <c r="D474" s="2">
        <v>3</v>
      </c>
      <c r="E474" s="5">
        <v>4</v>
      </c>
    </row>
    <row r="475" spans="1:5" x14ac:dyDescent="0.25">
      <c r="A475">
        <v>474</v>
      </c>
      <c r="D475" s="2">
        <v>3</v>
      </c>
      <c r="E475" s="5">
        <v>4</v>
      </c>
    </row>
    <row r="476" spans="1:5" x14ac:dyDescent="0.25">
      <c r="A476">
        <v>475</v>
      </c>
      <c r="D476" s="2">
        <v>3</v>
      </c>
      <c r="E476" s="5">
        <v>4</v>
      </c>
    </row>
    <row r="477" spans="1:5" x14ac:dyDescent="0.25">
      <c r="A477">
        <v>476</v>
      </c>
      <c r="D477" s="2">
        <v>3</v>
      </c>
      <c r="E477" s="5">
        <v>4</v>
      </c>
    </row>
    <row r="478" spans="1:5" x14ac:dyDescent="0.25">
      <c r="A478">
        <v>477</v>
      </c>
      <c r="D478" s="2">
        <v>3</v>
      </c>
      <c r="E478" s="5">
        <v>4</v>
      </c>
    </row>
    <row r="479" spans="1:5" x14ac:dyDescent="0.25">
      <c r="A479">
        <v>478</v>
      </c>
      <c r="D479" s="2">
        <v>3</v>
      </c>
      <c r="E479" s="5">
        <v>4</v>
      </c>
    </row>
    <row r="480" spans="1:5" x14ac:dyDescent="0.25">
      <c r="A480">
        <v>479</v>
      </c>
      <c r="D480" s="2">
        <v>3</v>
      </c>
      <c r="E480" s="5">
        <v>4</v>
      </c>
    </row>
    <row r="481" spans="1:5" x14ac:dyDescent="0.25">
      <c r="A481">
        <v>480</v>
      </c>
      <c r="D481" s="2">
        <v>3</v>
      </c>
      <c r="E481" s="5">
        <v>4</v>
      </c>
    </row>
    <row r="482" spans="1:5" x14ac:dyDescent="0.25">
      <c r="A482">
        <v>481</v>
      </c>
    </row>
    <row r="483" spans="1:5" x14ac:dyDescent="0.25">
      <c r="A483">
        <v>482</v>
      </c>
      <c r="C483" s="3">
        <v>2</v>
      </c>
    </row>
    <row r="484" spans="1:5" x14ac:dyDescent="0.25">
      <c r="A484">
        <v>483</v>
      </c>
      <c r="C484" s="3">
        <v>2</v>
      </c>
    </row>
    <row r="485" spans="1:5" x14ac:dyDescent="0.25">
      <c r="A485">
        <v>484</v>
      </c>
      <c r="C485" s="3">
        <v>2</v>
      </c>
    </row>
    <row r="486" spans="1:5" x14ac:dyDescent="0.25">
      <c r="A486">
        <v>485</v>
      </c>
      <c r="C486" s="3">
        <v>2</v>
      </c>
    </row>
    <row r="487" spans="1:5" x14ac:dyDescent="0.25">
      <c r="A487">
        <v>486</v>
      </c>
      <c r="C487" s="3">
        <v>2</v>
      </c>
    </row>
    <row r="488" spans="1:5" x14ac:dyDescent="0.25">
      <c r="A488">
        <v>487</v>
      </c>
      <c r="C488" s="3">
        <v>2</v>
      </c>
    </row>
    <row r="489" spans="1:5" x14ac:dyDescent="0.25">
      <c r="A489">
        <v>488</v>
      </c>
      <c r="B489" s="4">
        <v>1</v>
      </c>
      <c r="C489" s="3">
        <v>2</v>
      </c>
    </row>
    <row r="490" spans="1:5" x14ac:dyDescent="0.25">
      <c r="A490">
        <v>489</v>
      </c>
      <c r="B490" s="4">
        <v>1</v>
      </c>
      <c r="C490" s="3">
        <v>2</v>
      </c>
    </row>
    <row r="491" spans="1:5" x14ac:dyDescent="0.25">
      <c r="A491">
        <v>490</v>
      </c>
      <c r="B491" s="4">
        <v>1</v>
      </c>
      <c r="C491" s="3">
        <v>2</v>
      </c>
    </row>
    <row r="492" spans="1:5" x14ac:dyDescent="0.25">
      <c r="A492">
        <v>491</v>
      </c>
      <c r="B492" s="4">
        <v>1</v>
      </c>
      <c r="C492" s="3">
        <v>2</v>
      </c>
    </row>
    <row r="493" spans="1:5" x14ac:dyDescent="0.25">
      <c r="A493">
        <v>492</v>
      </c>
      <c r="B493" s="4">
        <v>1</v>
      </c>
    </row>
    <row r="494" spans="1:5" x14ac:dyDescent="0.25">
      <c r="A494">
        <v>493</v>
      </c>
      <c r="B494" s="4">
        <v>1</v>
      </c>
    </row>
    <row r="495" spans="1:5" x14ac:dyDescent="0.25">
      <c r="A495">
        <v>494</v>
      </c>
      <c r="B495" s="4">
        <v>1</v>
      </c>
    </row>
    <row r="496" spans="1:5" x14ac:dyDescent="0.25">
      <c r="A496">
        <v>495</v>
      </c>
      <c r="B496" s="4">
        <v>1</v>
      </c>
    </row>
    <row r="497" spans="1:5" x14ac:dyDescent="0.25">
      <c r="A497">
        <v>496</v>
      </c>
      <c r="B497" s="4">
        <v>1</v>
      </c>
      <c r="D497" s="2">
        <v>3</v>
      </c>
    </row>
    <row r="498" spans="1:5" x14ac:dyDescent="0.25">
      <c r="A498">
        <v>497</v>
      </c>
      <c r="D498" s="2">
        <v>3</v>
      </c>
      <c r="E498" s="5">
        <v>4</v>
      </c>
    </row>
    <row r="499" spans="1:5" x14ac:dyDescent="0.25">
      <c r="A499">
        <v>498</v>
      </c>
      <c r="D499" s="2">
        <v>3</v>
      </c>
      <c r="E499" s="5">
        <v>4</v>
      </c>
    </row>
    <row r="500" spans="1:5" x14ac:dyDescent="0.25">
      <c r="A500">
        <v>499</v>
      </c>
      <c r="D500" s="2">
        <v>3</v>
      </c>
      <c r="E500" s="5">
        <v>4</v>
      </c>
    </row>
    <row r="501" spans="1:5" x14ac:dyDescent="0.25">
      <c r="A501">
        <v>500</v>
      </c>
      <c r="D501" s="2">
        <v>3</v>
      </c>
      <c r="E501" s="5">
        <v>4</v>
      </c>
    </row>
    <row r="502" spans="1:5" x14ac:dyDescent="0.25">
      <c r="A502">
        <v>501</v>
      </c>
      <c r="D502" s="2">
        <v>3</v>
      </c>
      <c r="E502" s="5">
        <v>4</v>
      </c>
    </row>
    <row r="503" spans="1:5" x14ac:dyDescent="0.25">
      <c r="A503">
        <v>502</v>
      </c>
      <c r="D503" s="2">
        <v>3</v>
      </c>
      <c r="E503" s="5">
        <v>4</v>
      </c>
    </row>
    <row r="504" spans="1:5" x14ac:dyDescent="0.25">
      <c r="A504">
        <v>503</v>
      </c>
      <c r="D504" s="2">
        <v>3</v>
      </c>
      <c r="E504" s="5">
        <v>4</v>
      </c>
    </row>
    <row r="505" spans="1:5" x14ac:dyDescent="0.25">
      <c r="A505">
        <v>504</v>
      </c>
      <c r="D505" s="2">
        <v>3</v>
      </c>
      <c r="E505" s="5">
        <v>4</v>
      </c>
    </row>
    <row r="506" spans="1:5" x14ac:dyDescent="0.25">
      <c r="A506">
        <v>505</v>
      </c>
      <c r="C506" s="3">
        <v>2</v>
      </c>
      <c r="D506" s="2">
        <v>3</v>
      </c>
      <c r="E506" s="5">
        <v>4</v>
      </c>
    </row>
    <row r="507" spans="1:5" x14ac:dyDescent="0.25">
      <c r="A507">
        <v>506</v>
      </c>
      <c r="C507" s="3">
        <v>2</v>
      </c>
      <c r="D507" s="2">
        <v>3</v>
      </c>
      <c r="E507" s="5">
        <v>4</v>
      </c>
    </row>
    <row r="508" spans="1:5" x14ac:dyDescent="0.25">
      <c r="A508">
        <v>507</v>
      </c>
      <c r="C508" s="3">
        <v>2</v>
      </c>
      <c r="E508" s="5">
        <v>4</v>
      </c>
    </row>
    <row r="509" spans="1:5" x14ac:dyDescent="0.25">
      <c r="A509">
        <v>508</v>
      </c>
      <c r="C509" s="3">
        <v>2</v>
      </c>
    </row>
    <row r="510" spans="1:5" x14ac:dyDescent="0.25">
      <c r="A510">
        <v>509</v>
      </c>
      <c r="C510" s="3">
        <v>2</v>
      </c>
    </row>
    <row r="511" spans="1:5" x14ac:dyDescent="0.25">
      <c r="A511">
        <v>510</v>
      </c>
      <c r="C511" s="3">
        <v>2</v>
      </c>
    </row>
    <row r="512" spans="1:5" x14ac:dyDescent="0.25">
      <c r="A512">
        <v>511</v>
      </c>
      <c r="C512" s="3">
        <v>2</v>
      </c>
    </row>
    <row r="513" spans="1:5" x14ac:dyDescent="0.25">
      <c r="A513">
        <v>512</v>
      </c>
      <c r="C513" s="3">
        <v>2</v>
      </c>
    </row>
    <row r="514" spans="1:5" x14ac:dyDescent="0.25">
      <c r="A514">
        <v>513</v>
      </c>
      <c r="B514" s="4">
        <v>1</v>
      </c>
      <c r="C514" s="3">
        <v>2</v>
      </c>
    </row>
    <row r="515" spans="1:5" x14ac:dyDescent="0.25">
      <c r="A515">
        <v>514</v>
      </c>
      <c r="B515" s="4">
        <v>1</v>
      </c>
      <c r="C515" s="3">
        <v>2</v>
      </c>
    </row>
    <row r="516" spans="1:5" x14ac:dyDescent="0.25">
      <c r="A516">
        <v>515</v>
      </c>
      <c r="B516" s="4">
        <v>1</v>
      </c>
      <c r="C516" s="3">
        <v>2</v>
      </c>
    </row>
    <row r="517" spans="1:5" x14ac:dyDescent="0.25">
      <c r="A517">
        <v>516</v>
      </c>
      <c r="B517" s="4">
        <v>1</v>
      </c>
    </row>
    <row r="518" spans="1:5" x14ac:dyDescent="0.25">
      <c r="A518">
        <v>517</v>
      </c>
      <c r="B518" s="4">
        <v>1</v>
      </c>
    </row>
    <row r="519" spans="1:5" x14ac:dyDescent="0.25">
      <c r="A519">
        <v>518</v>
      </c>
      <c r="B519" s="4">
        <v>1</v>
      </c>
    </row>
    <row r="520" spans="1:5" x14ac:dyDescent="0.25">
      <c r="A520">
        <v>519</v>
      </c>
      <c r="B520" s="4">
        <v>1</v>
      </c>
    </row>
    <row r="521" spans="1:5" x14ac:dyDescent="0.25">
      <c r="A521">
        <v>520</v>
      </c>
      <c r="B521" s="4">
        <v>1</v>
      </c>
    </row>
    <row r="522" spans="1:5" x14ac:dyDescent="0.25">
      <c r="A522">
        <v>521</v>
      </c>
      <c r="B522" s="4">
        <v>1</v>
      </c>
    </row>
    <row r="523" spans="1:5" x14ac:dyDescent="0.25">
      <c r="A523">
        <v>522</v>
      </c>
      <c r="B523" s="4">
        <v>1</v>
      </c>
    </row>
    <row r="524" spans="1:5" x14ac:dyDescent="0.25">
      <c r="A524">
        <v>523</v>
      </c>
      <c r="B524" s="4">
        <v>1</v>
      </c>
      <c r="D524" s="2">
        <v>3</v>
      </c>
      <c r="E524" s="5">
        <v>4</v>
      </c>
    </row>
    <row r="525" spans="1:5" x14ac:dyDescent="0.25">
      <c r="A525">
        <v>524</v>
      </c>
      <c r="D525" s="2">
        <v>3</v>
      </c>
      <c r="E525" s="5">
        <v>4</v>
      </c>
    </row>
    <row r="526" spans="1:5" x14ac:dyDescent="0.25">
      <c r="A526">
        <v>525</v>
      </c>
      <c r="D526" s="2">
        <v>3</v>
      </c>
      <c r="E526" s="5">
        <v>4</v>
      </c>
    </row>
    <row r="527" spans="1:5" x14ac:dyDescent="0.25">
      <c r="A527">
        <v>526</v>
      </c>
      <c r="D527" s="2">
        <v>3</v>
      </c>
      <c r="E527" s="5">
        <v>4</v>
      </c>
    </row>
    <row r="528" spans="1:5" x14ac:dyDescent="0.25">
      <c r="A528">
        <v>527</v>
      </c>
      <c r="D528" s="2">
        <v>3</v>
      </c>
      <c r="E528" s="5">
        <v>4</v>
      </c>
    </row>
    <row r="529" spans="1:5" x14ac:dyDescent="0.25">
      <c r="A529">
        <v>528</v>
      </c>
      <c r="D529" s="2">
        <v>3</v>
      </c>
      <c r="E529" s="5">
        <v>4</v>
      </c>
    </row>
    <row r="530" spans="1:5" x14ac:dyDescent="0.25">
      <c r="A530">
        <v>529</v>
      </c>
      <c r="D530" s="2">
        <v>3</v>
      </c>
      <c r="E530" s="5">
        <v>4</v>
      </c>
    </row>
    <row r="531" spans="1:5" x14ac:dyDescent="0.25">
      <c r="A531">
        <v>530</v>
      </c>
      <c r="C531" s="3">
        <v>2</v>
      </c>
      <c r="D531" s="2">
        <v>3</v>
      </c>
      <c r="E531" s="5">
        <v>4</v>
      </c>
    </row>
    <row r="532" spans="1:5" x14ac:dyDescent="0.25">
      <c r="A532">
        <v>531</v>
      </c>
      <c r="C532" s="3">
        <v>2</v>
      </c>
      <c r="D532" s="2">
        <v>3</v>
      </c>
      <c r="E532" s="5">
        <v>4</v>
      </c>
    </row>
    <row r="533" spans="1:5" x14ac:dyDescent="0.25">
      <c r="A533">
        <v>532</v>
      </c>
      <c r="C533" s="3">
        <v>2</v>
      </c>
      <c r="D533" s="2">
        <v>3</v>
      </c>
      <c r="E533" s="5">
        <v>4</v>
      </c>
    </row>
    <row r="534" spans="1:5" x14ac:dyDescent="0.25">
      <c r="A534">
        <v>533</v>
      </c>
      <c r="C534" s="3">
        <v>2</v>
      </c>
      <c r="D534" s="2">
        <v>3</v>
      </c>
      <c r="E534" s="5">
        <v>4</v>
      </c>
    </row>
    <row r="535" spans="1:5" x14ac:dyDescent="0.25">
      <c r="A535">
        <v>534</v>
      </c>
      <c r="C535" s="3">
        <v>2</v>
      </c>
      <c r="D535" s="2">
        <v>3</v>
      </c>
      <c r="E535" s="5">
        <v>4</v>
      </c>
    </row>
    <row r="536" spans="1:5" x14ac:dyDescent="0.25">
      <c r="A536">
        <v>535</v>
      </c>
      <c r="C536" s="3">
        <v>2</v>
      </c>
      <c r="D536" s="2">
        <v>3</v>
      </c>
    </row>
    <row r="537" spans="1:5" x14ac:dyDescent="0.25">
      <c r="A537">
        <v>536</v>
      </c>
      <c r="C537" s="3">
        <v>2</v>
      </c>
      <c r="D537" s="2">
        <v>3</v>
      </c>
    </row>
    <row r="538" spans="1:5" x14ac:dyDescent="0.25">
      <c r="A538">
        <v>537</v>
      </c>
      <c r="C538" s="3">
        <v>2</v>
      </c>
    </row>
    <row r="539" spans="1:5" x14ac:dyDescent="0.25">
      <c r="A539">
        <v>538</v>
      </c>
      <c r="C539" s="3">
        <v>2</v>
      </c>
    </row>
    <row r="540" spans="1:5" x14ac:dyDescent="0.25">
      <c r="A540">
        <v>539</v>
      </c>
      <c r="C540" s="3">
        <v>2</v>
      </c>
    </row>
    <row r="541" spans="1:5" x14ac:dyDescent="0.25">
      <c r="A541">
        <v>540</v>
      </c>
      <c r="C541" s="3">
        <v>2</v>
      </c>
    </row>
    <row r="542" spans="1:5" x14ac:dyDescent="0.25">
      <c r="A542">
        <v>541</v>
      </c>
      <c r="C542" s="3">
        <v>2</v>
      </c>
    </row>
    <row r="543" spans="1:5" x14ac:dyDescent="0.25">
      <c r="A543">
        <v>542</v>
      </c>
      <c r="B543" s="4">
        <v>1</v>
      </c>
      <c r="C543" s="3">
        <v>2</v>
      </c>
    </row>
    <row r="544" spans="1:5" x14ac:dyDescent="0.25">
      <c r="A544">
        <v>543</v>
      </c>
      <c r="B544" s="4">
        <v>1</v>
      </c>
      <c r="C544" s="3">
        <v>2</v>
      </c>
    </row>
    <row r="545" spans="1:5" x14ac:dyDescent="0.25">
      <c r="A545">
        <v>544</v>
      </c>
      <c r="B545" s="4">
        <v>1</v>
      </c>
    </row>
    <row r="546" spans="1:5" x14ac:dyDescent="0.25">
      <c r="A546">
        <v>545</v>
      </c>
      <c r="B546" s="4">
        <v>1</v>
      </c>
    </row>
    <row r="547" spans="1:5" x14ac:dyDescent="0.25">
      <c r="A547">
        <v>546</v>
      </c>
      <c r="B547" s="4">
        <v>1</v>
      </c>
      <c r="E547" s="5">
        <v>4</v>
      </c>
    </row>
    <row r="548" spans="1:5" x14ac:dyDescent="0.25">
      <c r="A548">
        <v>547</v>
      </c>
      <c r="B548" s="4">
        <v>1</v>
      </c>
      <c r="E548" s="5">
        <v>4</v>
      </c>
    </row>
    <row r="549" spans="1:5" x14ac:dyDescent="0.25">
      <c r="A549">
        <v>548</v>
      </c>
      <c r="B549" s="4">
        <v>1</v>
      </c>
      <c r="E549" s="5">
        <v>4</v>
      </c>
    </row>
    <row r="550" spans="1:5" x14ac:dyDescent="0.25">
      <c r="A550">
        <v>549</v>
      </c>
      <c r="B550" s="4">
        <v>1</v>
      </c>
      <c r="E550" s="5">
        <v>4</v>
      </c>
    </row>
    <row r="551" spans="1:5" x14ac:dyDescent="0.25">
      <c r="A551">
        <v>550</v>
      </c>
      <c r="B551" s="4">
        <v>1</v>
      </c>
      <c r="E551" s="5">
        <v>4</v>
      </c>
    </row>
    <row r="552" spans="1:5" x14ac:dyDescent="0.25">
      <c r="A552">
        <v>551</v>
      </c>
      <c r="B552" s="4">
        <v>1</v>
      </c>
      <c r="D552" s="2">
        <v>3</v>
      </c>
      <c r="E552" s="5">
        <v>4</v>
      </c>
    </row>
    <row r="553" spans="1:5" x14ac:dyDescent="0.25">
      <c r="A553">
        <v>552</v>
      </c>
      <c r="B553" s="4">
        <v>1</v>
      </c>
      <c r="D553" s="2">
        <v>3</v>
      </c>
      <c r="E553" s="5">
        <v>4</v>
      </c>
    </row>
    <row r="554" spans="1:5" x14ac:dyDescent="0.25">
      <c r="A554">
        <v>553</v>
      </c>
      <c r="B554" s="4">
        <v>1</v>
      </c>
      <c r="D554" s="2">
        <v>3</v>
      </c>
      <c r="E554" s="5">
        <v>4</v>
      </c>
    </row>
    <row r="555" spans="1:5" x14ac:dyDescent="0.25">
      <c r="A555">
        <v>554</v>
      </c>
      <c r="D555" s="2">
        <v>3</v>
      </c>
      <c r="E555" s="5">
        <v>4</v>
      </c>
    </row>
    <row r="556" spans="1:5" x14ac:dyDescent="0.25">
      <c r="A556">
        <v>555</v>
      </c>
      <c r="D556" s="2">
        <v>3</v>
      </c>
      <c r="E556" s="5">
        <v>4</v>
      </c>
    </row>
    <row r="557" spans="1:5" x14ac:dyDescent="0.25">
      <c r="A557">
        <v>556</v>
      </c>
      <c r="D557" s="2">
        <v>3</v>
      </c>
      <c r="E557" s="5">
        <v>4</v>
      </c>
    </row>
    <row r="558" spans="1:5" x14ac:dyDescent="0.25">
      <c r="A558">
        <v>557</v>
      </c>
      <c r="C558" s="3">
        <v>2</v>
      </c>
      <c r="D558" s="2">
        <v>3</v>
      </c>
      <c r="E558" s="5">
        <v>4</v>
      </c>
    </row>
    <row r="559" spans="1:5" x14ac:dyDescent="0.25">
      <c r="A559">
        <v>558</v>
      </c>
      <c r="C559" s="3">
        <v>2</v>
      </c>
      <c r="D559" s="2">
        <v>3</v>
      </c>
      <c r="E559" s="5">
        <v>4</v>
      </c>
    </row>
    <row r="560" spans="1:5" x14ac:dyDescent="0.25">
      <c r="A560">
        <v>559</v>
      </c>
      <c r="C560" s="3">
        <v>2</v>
      </c>
      <c r="D560" s="2">
        <v>3</v>
      </c>
    </row>
    <row r="561" spans="1:6" x14ac:dyDescent="0.25">
      <c r="A561">
        <v>560</v>
      </c>
      <c r="C561" s="3">
        <v>2</v>
      </c>
      <c r="D561" s="2">
        <v>3</v>
      </c>
    </row>
    <row r="562" spans="1:6" x14ac:dyDescent="0.25">
      <c r="A562">
        <v>561</v>
      </c>
      <c r="C562" s="3">
        <v>2</v>
      </c>
      <c r="D562" s="2">
        <v>3</v>
      </c>
    </row>
    <row r="563" spans="1:6" x14ac:dyDescent="0.25">
      <c r="A563">
        <v>562</v>
      </c>
      <c r="C563" s="3">
        <v>2</v>
      </c>
      <c r="D563" s="2">
        <v>3</v>
      </c>
    </row>
    <row r="564" spans="1:6" x14ac:dyDescent="0.25">
      <c r="A564">
        <v>563</v>
      </c>
      <c r="C564" s="3">
        <v>2</v>
      </c>
      <c r="D564" s="2">
        <v>3</v>
      </c>
    </row>
    <row r="565" spans="1:6" x14ac:dyDescent="0.25">
      <c r="A565">
        <v>564</v>
      </c>
      <c r="C565" s="3">
        <v>2</v>
      </c>
      <c r="D565" s="2">
        <v>3</v>
      </c>
    </row>
    <row r="566" spans="1:6" x14ac:dyDescent="0.25">
      <c r="A566">
        <v>565</v>
      </c>
      <c r="C566" s="3">
        <v>2</v>
      </c>
      <c r="D566" s="2">
        <v>3</v>
      </c>
    </row>
    <row r="567" spans="1:6" x14ac:dyDescent="0.25">
      <c r="A567">
        <v>566</v>
      </c>
      <c r="C567" s="3">
        <v>2</v>
      </c>
      <c r="D567" s="2">
        <v>3</v>
      </c>
    </row>
    <row r="568" spans="1:6" x14ac:dyDescent="0.25">
      <c r="A568">
        <v>567</v>
      </c>
      <c r="C568" s="3">
        <v>2</v>
      </c>
    </row>
    <row r="569" spans="1:6" x14ac:dyDescent="0.25">
      <c r="A569">
        <v>568</v>
      </c>
      <c r="B569" s="4">
        <v>1</v>
      </c>
      <c r="C569" s="3">
        <v>2</v>
      </c>
    </row>
    <row r="570" spans="1:6" x14ac:dyDescent="0.25">
      <c r="A570">
        <v>569</v>
      </c>
      <c r="B570" s="4">
        <v>1</v>
      </c>
      <c r="C570" s="3">
        <v>2</v>
      </c>
    </row>
    <row r="571" spans="1:6" x14ac:dyDescent="0.25">
      <c r="A571">
        <v>570</v>
      </c>
      <c r="B571" s="4">
        <v>1</v>
      </c>
      <c r="C571" s="3">
        <v>2</v>
      </c>
    </row>
    <row r="572" spans="1:6" x14ac:dyDescent="0.25">
      <c r="A572">
        <v>571</v>
      </c>
      <c r="B572" s="4">
        <v>1</v>
      </c>
      <c r="C572" s="3">
        <v>2</v>
      </c>
    </row>
    <row r="573" spans="1:6" x14ac:dyDescent="0.25">
      <c r="A573">
        <v>572</v>
      </c>
      <c r="B573" s="4">
        <v>1</v>
      </c>
      <c r="C573" s="3">
        <v>2</v>
      </c>
    </row>
    <row r="574" spans="1:6" x14ac:dyDescent="0.25">
      <c r="A574">
        <v>573</v>
      </c>
      <c r="B574" s="4">
        <v>1</v>
      </c>
    </row>
    <row r="575" spans="1:6" x14ac:dyDescent="0.25">
      <c r="A575">
        <v>574</v>
      </c>
      <c r="B575" s="4">
        <v>1</v>
      </c>
      <c r="F575" t="s">
        <v>22</v>
      </c>
    </row>
    <row r="576" spans="1:6" x14ac:dyDescent="0.25">
      <c r="A576">
        <v>575</v>
      </c>
    </row>
    <row r="577" spans="1:6" x14ac:dyDescent="0.25">
      <c r="A577">
        <v>576</v>
      </c>
      <c r="F577" t="s">
        <v>22</v>
      </c>
    </row>
    <row r="578" spans="1:6" x14ac:dyDescent="0.25">
      <c r="A578">
        <v>577</v>
      </c>
      <c r="C578" s="3">
        <v>2</v>
      </c>
    </row>
    <row r="579" spans="1:6" x14ac:dyDescent="0.25">
      <c r="A579">
        <v>578</v>
      </c>
      <c r="C579" s="3">
        <v>2</v>
      </c>
    </row>
    <row r="580" spans="1:6" x14ac:dyDescent="0.25">
      <c r="A580">
        <v>579</v>
      </c>
      <c r="C580" s="3">
        <v>2</v>
      </c>
    </row>
    <row r="581" spans="1:6" x14ac:dyDescent="0.25">
      <c r="A581">
        <v>580</v>
      </c>
      <c r="C581" s="3">
        <v>2</v>
      </c>
      <c r="D581" s="2">
        <v>3</v>
      </c>
    </row>
    <row r="582" spans="1:6" x14ac:dyDescent="0.25">
      <c r="A582">
        <v>581</v>
      </c>
      <c r="C582" s="3">
        <v>2</v>
      </c>
      <c r="D582" s="2">
        <v>3</v>
      </c>
    </row>
    <row r="583" spans="1:6" x14ac:dyDescent="0.25">
      <c r="A583">
        <v>582</v>
      </c>
      <c r="C583" s="3">
        <v>2</v>
      </c>
      <c r="D583" s="2">
        <v>3</v>
      </c>
    </row>
    <row r="584" spans="1:6" x14ac:dyDescent="0.25">
      <c r="A584">
        <v>583</v>
      </c>
      <c r="C584" s="3">
        <v>2</v>
      </c>
      <c r="D584" s="2">
        <v>3</v>
      </c>
    </row>
    <row r="585" spans="1:6" x14ac:dyDescent="0.25">
      <c r="A585">
        <v>584</v>
      </c>
      <c r="C585" s="3">
        <v>2</v>
      </c>
      <c r="D585" s="2">
        <v>3</v>
      </c>
    </row>
    <row r="586" spans="1:6" x14ac:dyDescent="0.25">
      <c r="A586">
        <v>585</v>
      </c>
      <c r="C586" s="3">
        <v>2</v>
      </c>
      <c r="D586" s="2">
        <v>3</v>
      </c>
      <c r="E586" s="5">
        <v>4</v>
      </c>
    </row>
    <row r="587" spans="1:6" x14ac:dyDescent="0.25">
      <c r="A587">
        <v>586</v>
      </c>
      <c r="C587" s="3">
        <v>2</v>
      </c>
      <c r="D587" s="2">
        <v>3</v>
      </c>
      <c r="E587" s="5">
        <v>4</v>
      </c>
    </row>
    <row r="588" spans="1:6" x14ac:dyDescent="0.25">
      <c r="A588">
        <v>587</v>
      </c>
      <c r="C588" s="3">
        <v>2</v>
      </c>
      <c r="D588" s="2">
        <v>3</v>
      </c>
      <c r="E588" s="5">
        <v>4</v>
      </c>
    </row>
    <row r="589" spans="1:6" x14ac:dyDescent="0.25">
      <c r="A589">
        <v>588</v>
      </c>
      <c r="D589" s="2">
        <v>3</v>
      </c>
      <c r="E589" s="5">
        <v>4</v>
      </c>
    </row>
    <row r="590" spans="1:6" x14ac:dyDescent="0.25">
      <c r="A590">
        <v>589</v>
      </c>
      <c r="D590" s="2">
        <v>3</v>
      </c>
      <c r="E590" s="5">
        <v>4</v>
      </c>
    </row>
    <row r="591" spans="1:6" x14ac:dyDescent="0.25">
      <c r="A591">
        <v>590</v>
      </c>
      <c r="D591" s="2">
        <v>3</v>
      </c>
      <c r="E591" s="5">
        <v>4</v>
      </c>
    </row>
    <row r="592" spans="1:6" x14ac:dyDescent="0.25">
      <c r="A592">
        <v>591</v>
      </c>
      <c r="D592" s="2">
        <v>3</v>
      </c>
      <c r="E592" s="5">
        <v>4</v>
      </c>
    </row>
    <row r="593" spans="1:5" x14ac:dyDescent="0.25">
      <c r="A593">
        <v>592</v>
      </c>
      <c r="E593" s="5">
        <v>4</v>
      </c>
    </row>
    <row r="594" spans="1:5" x14ac:dyDescent="0.25">
      <c r="A594">
        <v>593</v>
      </c>
      <c r="E594" s="5">
        <v>4</v>
      </c>
    </row>
    <row r="595" spans="1:5" x14ac:dyDescent="0.25">
      <c r="A595">
        <v>594</v>
      </c>
      <c r="E595" s="5">
        <v>4</v>
      </c>
    </row>
    <row r="596" spans="1:5" x14ac:dyDescent="0.25">
      <c r="A596">
        <v>595</v>
      </c>
      <c r="B596" s="4">
        <v>1</v>
      </c>
      <c r="E596" s="5">
        <v>4</v>
      </c>
    </row>
    <row r="597" spans="1:5" x14ac:dyDescent="0.25">
      <c r="A597">
        <v>596</v>
      </c>
      <c r="B597" s="4">
        <v>1</v>
      </c>
    </row>
    <row r="598" spans="1:5" x14ac:dyDescent="0.25">
      <c r="A598">
        <v>597</v>
      </c>
      <c r="B598" s="4">
        <v>1</v>
      </c>
    </row>
    <row r="599" spans="1:5" x14ac:dyDescent="0.25">
      <c r="A599">
        <v>598</v>
      </c>
      <c r="B599" s="4">
        <v>1</v>
      </c>
    </row>
    <row r="600" spans="1:5" x14ac:dyDescent="0.25">
      <c r="A600">
        <v>599</v>
      </c>
      <c r="B600" s="4">
        <v>1</v>
      </c>
    </row>
    <row r="601" spans="1:5" x14ac:dyDescent="0.25">
      <c r="A601">
        <v>600</v>
      </c>
      <c r="B601" s="4">
        <v>1</v>
      </c>
      <c r="C601" s="3">
        <v>2</v>
      </c>
    </row>
    <row r="602" spans="1:5" x14ac:dyDescent="0.25">
      <c r="A602">
        <v>601</v>
      </c>
      <c r="B602" s="4">
        <v>1</v>
      </c>
      <c r="C602" s="3">
        <v>2</v>
      </c>
    </row>
    <row r="603" spans="1:5" x14ac:dyDescent="0.25">
      <c r="A603">
        <v>602</v>
      </c>
      <c r="B603" s="4">
        <v>1</v>
      </c>
      <c r="C603" s="3">
        <v>2</v>
      </c>
    </row>
    <row r="604" spans="1:5" x14ac:dyDescent="0.25">
      <c r="A604">
        <v>603</v>
      </c>
      <c r="B604" s="4">
        <v>1</v>
      </c>
      <c r="C604" s="3">
        <v>2</v>
      </c>
    </row>
    <row r="605" spans="1:5" x14ac:dyDescent="0.25">
      <c r="A605">
        <v>604</v>
      </c>
      <c r="B605" s="4">
        <v>1</v>
      </c>
      <c r="C605" s="3">
        <v>2</v>
      </c>
    </row>
    <row r="606" spans="1:5" x14ac:dyDescent="0.25">
      <c r="A606">
        <v>605</v>
      </c>
      <c r="C606" s="3">
        <v>2</v>
      </c>
    </row>
    <row r="607" spans="1:5" x14ac:dyDescent="0.25">
      <c r="A607">
        <v>606</v>
      </c>
      <c r="C607" s="3">
        <v>2</v>
      </c>
    </row>
    <row r="608" spans="1:5" x14ac:dyDescent="0.25">
      <c r="A608">
        <v>607</v>
      </c>
      <c r="C608" s="3">
        <v>2</v>
      </c>
    </row>
    <row r="609" spans="1:5" x14ac:dyDescent="0.25">
      <c r="A609">
        <v>608</v>
      </c>
      <c r="C609" s="3">
        <v>2</v>
      </c>
      <c r="E609" s="5">
        <v>4</v>
      </c>
    </row>
    <row r="610" spans="1:5" x14ac:dyDescent="0.25">
      <c r="A610">
        <v>609</v>
      </c>
      <c r="C610" s="3">
        <v>2</v>
      </c>
      <c r="D610" s="2">
        <v>3</v>
      </c>
      <c r="E610" s="5">
        <v>4</v>
      </c>
    </row>
    <row r="611" spans="1:5" x14ac:dyDescent="0.25">
      <c r="A611">
        <v>610</v>
      </c>
      <c r="D611" s="2">
        <v>3</v>
      </c>
      <c r="E611" s="5">
        <v>4</v>
      </c>
    </row>
    <row r="612" spans="1:5" x14ac:dyDescent="0.25">
      <c r="A612">
        <v>611</v>
      </c>
      <c r="D612" s="2">
        <v>3</v>
      </c>
      <c r="E612" s="5">
        <v>4</v>
      </c>
    </row>
    <row r="613" spans="1:5" x14ac:dyDescent="0.25">
      <c r="A613">
        <v>612</v>
      </c>
      <c r="D613" s="2">
        <v>3</v>
      </c>
      <c r="E613" s="5">
        <v>4</v>
      </c>
    </row>
    <row r="614" spans="1:5" x14ac:dyDescent="0.25">
      <c r="A614">
        <v>613</v>
      </c>
      <c r="D614" s="2">
        <v>3</v>
      </c>
      <c r="E614" s="5">
        <v>4</v>
      </c>
    </row>
    <row r="615" spans="1:5" x14ac:dyDescent="0.25">
      <c r="A615">
        <v>614</v>
      </c>
      <c r="D615" s="2">
        <v>3</v>
      </c>
      <c r="E615" s="5">
        <v>4</v>
      </c>
    </row>
    <row r="616" spans="1:5" x14ac:dyDescent="0.25">
      <c r="A616">
        <v>615</v>
      </c>
      <c r="D616" s="2">
        <v>3</v>
      </c>
      <c r="E616" s="5">
        <v>4</v>
      </c>
    </row>
    <row r="617" spans="1:5" x14ac:dyDescent="0.25">
      <c r="A617">
        <v>616</v>
      </c>
      <c r="D617" s="2">
        <v>3</v>
      </c>
      <c r="E617" s="5">
        <v>4</v>
      </c>
    </row>
    <row r="618" spans="1:5" x14ac:dyDescent="0.25">
      <c r="A618">
        <v>617</v>
      </c>
      <c r="D618" s="2">
        <v>3</v>
      </c>
      <c r="E618" s="5">
        <v>4</v>
      </c>
    </row>
    <row r="619" spans="1:5" x14ac:dyDescent="0.25">
      <c r="A619">
        <v>618</v>
      </c>
      <c r="D619" s="2">
        <v>3</v>
      </c>
      <c r="E619" s="5">
        <v>4</v>
      </c>
    </row>
    <row r="620" spans="1:5" x14ac:dyDescent="0.25">
      <c r="A620">
        <v>619</v>
      </c>
      <c r="E620" s="5">
        <v>4</v>
      </c>
    </row>
    <row r="621" spans="1:5" x14ac:dyDescent="0.25">
      <c r="A621">
        <v>620</v>
      </c>
    </row>
    <row r="622" spans="1:5" x14ac:dyDescent="0.25">
      <c r="A622">
        <v>621</v>
      </c>
    </row>
    <row r="623" spans="1:5" x14ac:dyDescent="0.25">
      <c r="A623">
        <v>622</v>
      </c>
      <c r="B623" s="4">
        <v>1</v>
      </c>
    </row>
    <row r="624" spans="1:5" x14ac:dyDescent="0.25">
      <c r="A624">
        <v>623</v>
      </c>
      <c r="B624" s="4">
        <v>1</v>
      </c>
    </row>
    <row r="625" spans="1:5" x14ac:dyDescent="0.25">
      <c r="A625">
        <v>624</v>
      </c>
      <c r="B625" s="4">
        <v>1</v>
      </c>
    </row>
    <row r="626" spans="1:5" x14ac:dyDescent="0.25">
      <c r="A626">
        <v>625</v>
      </c>
      <c r="B626" s="4">
        <v>1</v>
      </c>
      <c r="C626" s="3">
        <v>2</v>
      </c>
    </row>
    <row r="627" spans="1:5" x14ac:dyDescent="0.25">
      <c r="A627">
        <v>626</v>
      </c>
      <c r="B627" s="4">
        <v>1</v>
      </c>
      <c r="C627" s="3">
        <v>2</v>
      </c>
    </row>
    <row r="628" spans="1:5" x14ac:dyDescent="0.25">
      <c r="A628">
        <v>627</v>
      </c>
      <c r="B628" s="4">
        <v>1</v>
      </c>
      <c r="C628" s="3">
        <v>2</v>
      </c>
    </row>
    <row r="629" spans="1:5" x14ac:dyDescent="0.25">
      <c r="A629">
        <v>628</v>
      </c>
      <c r="B629" s="4">
        <v>1</v>
      </c>
      <c r="C629" s="3">
        <v>2</v>
      </c>
    </row>
    <row r="630" spans="1:5" x14ac:dyDescent="0.25">
      <c r="A630">
        <v>629</v>
      </c>
      <c r="B630" s="4">
        <v>1</v>
      </c>
      <c r="C630" s="3">
        <v>2</v>
      </c>
    </row>
    <row r="631" spans="1:5" x14ac:dyDescent="0.25">
      <c r="A631">
        <v>630</v>
      </c>
      <c r="B631" s="4">
        <v>1</v>
      </c>
      <c r="C631" s="3">
        <v>2</v>
      </c>
    </row>
    <row r="632" spans="1:5" x14ac:dyDescent="0.25">
      <c r="A632">
        <v>631</v>
      </c>
      <c r="C632" s="3">
        <v>2</v>
      </c>
    </row>
    <row r="633" spans="1:5" x14ac:dyDescent="0.25">
      <c r="A633">
        <v>632</v>
      </c>
      <c r="C633" s="3">
        <v>2</v>
      </c>
      <c r="D633" s="2">
        <v>3</v>
      </c>
    </row>
    <row r="634" spans="1:5" x14ac:dyDescent="0.25">
      <c r="A634">
        <v>633</v>
      </c>
      <c r="C634" s="3">
        <v>2</v>
      </c>
      <c r="D634" s="2">
        <v>3</v>
      </c>
      <c r="E634" s="5">
        <v>4</v>
      </c>
    </row>
    <row r="635" spans="1:5" x14ac:dyDescent="0.25">
      <c r="A635">
        <v>634</v>
      </c>
      <c r="C635" s="3">
        <v>2</v>
      </c>
      <c r="D635" s="2">
        <v>3</v>
      </c>
      <c r="E635" s="5">
        <v>4</v>
      </c>
    </row>
    <row r="636" spans="1:5" x14ac:dyDescent="0.25">
      <c r="A636">
        <v>635</v>
      </c>
      <c r="D636" s="2">
        <v>3</v>
      </c>
      <c r="E636" s="5">
        <v>4</v>
      </c>
    </row>
    <row r="637" spans="1:5" x14ac:dyDescent="0.25">
      <c r="A637">
        <v>636</v>
      </c>
      <c r="D637" s="2">
        <v>3</v>
      </c>
      <c r="E637" s="5">
        <v>4</v>
      </c>
    </row>
    <row r="638" spans="1:5" x14ac:dyDescent="0.25">
      <c r="A638">
        <v>637</v>
      </c>
      <c r="D638" s="2">
        <v>3</v>
      </c>
      <c r="E638" s="5">
        <v>4</v>
      </c>
    </row>
    <row r="639" spans="1:5" x14ac:dyDescent="0.25">
      <c r="A639">
        <v>638</v>
      </c>
      <c r="D639" s="2">
        <v>3</v>
      </c>
      <c r="E639" s="5">
        <v>4</v>
      </c>
    </row>
    <row r="640" spans="1:5" x14ac:dyDescent="0.25">
      <c r="A640">
        <v>639</v>
      </c>
      <c r="D640" s="2">
        <v>3</v>
      </c>
      <c r="E640" s="5">
        <v>4</v>
      </c>
    </row>
    <row r="641" spans="1:5" x14ac:dyDescent="0.25">
      <c r="A641">
        <v>640</v>
      </c>
      <c r="D641" s="2">
        <v>3</v>
      </c>
      <c r="E641" s="5">
        <v>4</v>
      </c>
    </row>
    <row r="642" spans="1:5" x14ac:dyDescent="0.25">
      <c r="A642">
        <v>641</v>
      </c>
      <c r="D642" s="2">
        <v>3</v>
      </c>
      <c r="E642" s="5">
        <v>4</v>
      </c>
    </row>
    <row r="643" spans="1:5" x14ac:dyDescent="0.25">
      <c r="A643">
        <v>642</v>
      </c>
      <c r="D643" s="2">
        <v>3</v>
      </c>
      <c r="E643" s="5">
        <v>4</v>
      </c>
    </row>
    <row r="644" spans="1:5" x14ac:dyDescent="0.25">
      <c r="A644">
        <v>643</v>
      </c>
    </row>
    <row r="645" spans="1:5" x14ac:dyDescent="0.25">
      <c r="A645">
        <v>644</v>
      </c>
    </row>
    <row r="646" spans="1:5" x14ac:dyDescent="0.25">
      <c r="A646">
        <v>645</v>
      </c>
    </row>
    <row r="647" spans="1:5" x14ac:dyDescent="0.25">
      <c r="A647">
        <v>646</v>
      </c>
      <c r="B647" s="4">
        <v>1</v>
      </c>
    </row>
    <row r="648" spans="1:5" x14ac:dyDescent="0.25">
      <c r="A648">
        <v>647</v>
      </c>
      <c r="B648" s="4">
        <v>1</v>
      </c>
    </row>
    <row r="649" spans="1:5" x14ac:dyDescent="0.25">
      <c r="A649">
        <v>648</v>
      </c>
      <c r="B649" s="4">
        <v>1</v>
      </c>
    </row>
    <row r="650" spans="1:5" x14ac:dyDescent="0.25">
      <c r="A650">
        <v>649</v>
      </c>
      <c r="B650" s="4">
        <v>1</v>
      </c>
    </row>
    <row r="651" spans="1:5" x14ac:dyDescent="0.25">
      <c r="A651">
        <v>650</v>
      </c>
      <c r="B651" s="4">
        <v>1</v>
      </c>
      <c r="C651" s="3">
        <v>2</v>
      </c>
    </row>
    <row r="652" spans="1:5" x14ac:dyDescent="0.25">
      <c r="A652">
        <v>651</v>
      </c>
      <c r="B652" s="4">
        <v>1</v>
      </c>
      <c r="C652" s="3">
        <v>2</v>
      </c>
    </row>
    <row r="653" spans="1:5" x14ac:dyDescent="0.25">
      <c r="A653">
        <v>652</v>
      </c>
      <c r="B653" s="4">
        <v>1</v>
      </c>
      <c r="C653" s="3">
        <v>2</v>
      </c>
    </row>
    <row r="654" spans="1:5" x14ac:dyDescent="0.25">
      <c r="A654">
        <v>653</v>
      </c>
      <c r="B654" s="4">
        <v>1</v>
      </c>
      <c r="C654" s="3">
        <v>2</v>
      </c>
    </row>
    <row r="655" spans="1:5" x14ac:dyDescent="0.25">
      <c r="A655">
        <v>654</v>
      </c>
      <c r="B655" s="4">
        <v>1</v>
      </c>
      <c r="C655" s="3">
        <v>2</v>
      </c>
    </row>
    <row r="656" spans="1:5" x14ac:dyDescent="0.25">
      <c r="A656">
        <v>655</v>
      </c>
      <c r="B656" s="4">
        <v>1</v>
      </c>
      <c r="C656" s="3">
        <v>2</v>
      </c>
    </row>
    <row r="657" spans="1:5" x14ac:dyDescent="0.25">
      <c r="A657">
        <v>656</v>
      </c>
      <c r="C657" s="3">
        <v>2</v>
      </c>
    </row>
    <row r="658" spans="1:5" x14ac:dyDescent="0.25">
      <c r="A658">
        <v>657</v>
      </c>
      <c r="C658" s="3">
        <v>2</v>
      </c>
      <c r="D658" s="2">
        <v>3</v>
      </c>
    </row>
    <row r="659" spans="1:5" x14ac:dyDescent="0.25">
      <c r="A659">
        <v>658</v>
      </c>
      <c r="C659" s="3">
        <v>2</v>
      </c>
      <c r="D659" s="2">
        <v>3</v>
      </c>
      <c r="E659" s="5">
        <v>4</v>
      </c>
    </row>
    <row r="660" spans="1:5" x14ac:dyDescent="0.25">
      <c r="A660">
        <v>659</v>
      </c>
      <c r="D660" s="2">
        <v>3</v>
      </c>
      <c r="E660" s="5">
        <v>4</v>
      </c>
    </row>
    <row r="661" spans="1:5" x14ac:dyDescent="0.25">
      <c r="A661">
        <v>660</v>
      </c>
      <c r="D661" s="2">
        <v>3</v>
      </c>
      <c r="E661" s="5">
        <v>4</v>
      </c>
    </row>
    <row r="662" spans="1:5" x14ac:dyDescent="0.25">
      <c r="A662">
        <v>661</v>
      </c>
      <c r="D662" s="2">
        <v>3</v>
      </c>
      <c r="E662" s="5">
        <v>4</v>
      </c>
    </row>
    <row r="663" spans="1:5" x14ac:dyDescent="0.25">
      <c r="A663">
        <v>662</v>
      </c>
      <c r="D663" s="2">
        <v>3</v>
      </c>
      <c r="E663" s="5">
        <v>4</v>
      </c>
    </row>
    <row r="664" spans="1:5" x14ac:dyDescent="0.25">
      <c r="A664">
        <v>663</v>
      </c>
      <c r="D664" s="2">
        <v>3</v>
      </c>
      <c r="E664" s="5">
        <v>4</v>
      </c>
    </row>
    <row r="665" spans="1:5" x14ac:dyDescent="0.25">
      <c r="A665">
        <v>664</v>
      </c>
      <c r="D665" s="2">
        <v>3</v>
      </c>
      <c r="E665" s="5">
        <v>4</v>
      </c>
    </row>
    <row r="666" spans="1:5" x14ac:dyDescent="0.25">
      <c r="A666">
        <v>665</v>
      </c>
      <c r="D666" s="2">
        <v>3</v>
      </c>
      <c r="E666" s="5">
        <v>4</v>
      </c>
    </row>
    <row r="667" spans="1:5" x14ac:dyDescent="0.25">
      <c r="A667">
        <v>666</v>
      </c>
      <c r="D667" s="2">
        <v>3</v>
      </c>
      <c r="E667" s="5">
        <v>4</v>
      </c>
    </row>
    <row r="668" spans="1:5" x14ac:dyDescent="0.25">
      <c r="A668">
        <v>667</v>
      </c>
      <c r="D668" s="2">
        <v>3</v>
      </c>
      <c r="E668" s="5">
        <v>4</v>
      </c>
    </row>
    <row r="669" spans="1:5" x14ac:dyDescent="0.25">
      <c r="A669">
        <v>668</v>
      </c>
    </row>
    <row r="670" spans="1:5" x14ac:dyDescent="0.25">
      <c r="A670">
        <v>669</v>
      </c>
    </row>
    <row r="671" spans="1:5" x14ac:dyDescent="0.25">
      <c r="A671">
        <v>670</v>
      </c>
    </row>
    <row r="672" spans="1:5" x14ac:dyDescent="0.25">
      <c r="A672">
        <v>671</v>
      </c>
      <c r="B672" s="4">
        <v>1</v>
      </c>
    </row>
    <row r="673" spans="1:5" x14ac:dyDescent="0.25">
      <c r="A673">
        <v>672</v>
      </c>
      <c r="B673" s="4">
        <v>1</v>
      </c>
    </row>
    <row r="674" spans="1:5" x14ac:dyDescent="0.25">
      <c r="A674">
        <v>673</v>
      </c>
      <c r="B674" s="4">
        <v>1</v>
      </c>
    </row>
    <row r="675" spans="1:5" x14ac:dyDescent="0.25">
      <c r="A675">
        <v>674</v>
      </c>
      <c r="B675" s="4">
        <v>1</v>
      </c>
    </row>
    <row r="676" spans="1:5" x14ac:dyDescent="0.25">
      <c r="A676">
        <v>675</v>
      </c>
      <c r="B676" s="4">
        <v>1</v>
      </c>
    </row>
    <row r="677" spans="1:5" x14ac:dyDescent="0.25">
      <c r="A677">
        <v>676</v>
      </c>
      <c r="B677" s="4">
        <v>1</v>
      </c>
      <c r="C677" s="3">
        <v>2</v>
      </c>
    </row>
    <row r="678" spans="1:5" x14ac:dyDescent="0.25">
      <c r="A678">
        <v>677</v>
      </c>
      <c r="B678" s="4">
        <v>1</v>
      </c>
      <c r="C678" s="3">
        <v>2</v>
      </c>
    </row>
    <row r="679" spans="1:5" x14ac:dyDescent="0.25">
      <c r="A679">
        <v>678</v>
      </c>
      <c r="B679" s="4">
        <v>1</v>
      </c>
      <c r="C679" s="3">
        <v>2</v>
      </c>
    </row>
    <row r="680" spans="1:5" x14ac:dyDescent="0.25">
      <c r="A680">
        <v>679</v>
      </c>
      <c r="B680" s="4">
        <v>1</v>
      </c>
      <c r="C680" s="3">
        <v>2</v>
      </c>
    </row>
    <row r="681" spans="1:5" x14ac:dyDescent="0.25">
      <c r="A681">
        <v>680</v>
      </c>
      <c r="C681" s="3">
        <v>2</v>
      </c>
    </row>
    <row r="682" spans="1:5" x14ac:dyDescent="0.25">
      <c r="A682">
        <v>681</v>
      </c>
      <c r="C682" s="3">
        <v>2</v>
      </c>
    </row>
    <row r="683" spans="1:5" x14ac:dyDescent="0.25">
      <c r="A683">
        <v>682</v>
      </c>
      <c r="C683" s="3">
        <v>2</v>
      </c>
      <c r="D683" s="2">
        <v>3</v>
      </c>
      <c r="E683" s="5">
        <v>4</v>
      </c>
    </row>
    <row r="684" spans="1:5" x14ac:dyDescent="0.25">
      <c r="A684">
        <v>683</v>
      </c>
      <c r="C684" s="3">
        <v>2</v>
      </c>
      <c r="D684" s="2">
        <v>3</v>
      </c>
      <c r="E684" s="5">
        <v>4</v>
      </c>
    </row>
    <row r="685" spans="1:5" x14ac:dyDescent="0.25">
      <c r="A685">
        <v>684</v>
      </c>
      <c r="D685" s="2">
        <v>3</v>
      </c>
      <c r="E685" s="5">
        <v>4</v>
      </c>
    </row>
    <row r="686" spans="1:5" x14ac:dyDescent="0.25">
      <c r="A686">
        <v>685</v>
      </c>
      <c r="D686" s="2">
        <v>3</v>
      </c>
      <c r="E686" s="5">
        <v>4</v>
      </c>
    </row>
    <row r="687" spans="1:5" x14ac:dyDescent="0.25">
      <c r="A687">
        <v>686</v>
      </c>
      <c r="D687" s="2">
        <v>3</v>
      </c>
      <c r="E687" s="5">
        <v>4</v>
      </c>
    </row>
    <row r="688" spans="1:5" x14ac:dyDescent="0.25">
      <c r="A688">
        <v>687</v>
      </c>
      <c r="D688" s="2">
        <v>3</v>
      </c>
      <c r="E688" s="5">
        <v>4</v>
      </c>
    </row>
    <row r="689" spans="1:5" x14ac:dyDescent="0.25">
      <c r="A689">
        <v>688</v>
      </c>
      <c r="D689" s="2">
        <v>3</v>
      </c>
      <c r="E689" s="5">
        <v>4</v>
      </c>
    </row>
    <row r="690" spans="1:5" x14ac:dyDescent="0.25">
      <c r="A690">
        <v>689</v>
      </c>
      <c r="D690" s="2">
        <v>3</v>
      </c>
      <c r="E690" s="5">
        <v>4</v>
      </c>
    </row>
    <row r="691" spans="1:5" x14ac:dyDescent="0.25">
      <c r="A691">
        <v>690</v>
      </c>
      <c r="D691" s="2">
        <v>3</v>
      </c>
      <c r="E691" s="5">
        <v>4</v>
      </c>
    </row>
    <row r="692" spans="1:5" x14ac:dyDescent="0.25">
      <c r="A692">
        <v>691</v>
      </c>
      <c r="D692" s="2">
        <v>3</v>
      </c>
      <c r="E692" s="5">
        <v>4</v>
      </c>
    </row>
    <row r="693" spans="1:5" x14ac:dyDescent="0.25">
      <c r="A693">
        <v>692</v>
      </c>
      <c r="E693" s="5">
        <v>4</v>
      </c>
    </row>
    <row r="694" spans="1:5" x14ac:dyDescent="0.25">
      <c r="A694">
        <v>693</v>
      </c>
    </row>
    <row r="695" spans="1:5" x14ac:dyDescent="0.25">
      <c r="A695">
        <v>694</v>
      </c>
    </row>
    <row r="696" spans="1:5" x14ac:dyDescent="0.25">
      <c r="A696">
        <v>695</v>
      </c>
      <c r="B696" s="4">
        <v>1</v>
      </c>
    </row>
    <row r="697" spans="1:5" x14ac:dyDescent="0.25">
      <c r="A697">
        <v>696</v>
      </c>
      <c r="B697" s="4">
        <v>1</v>
      </c>
    </row>
    <row r="698" spans="1:5" x14ac:dyDescent="0.25">
      <c r="A698">
        <v>697</v>
      </c>
      <c r="B698" s="4">
        <v>1</v>
      </c>
    </row>
    <row r="699" spans="1:5" x14ac:dyDescent="0.25">
      <c r="A699">
        <v>698</v>
      </c>
      <c r="B699" s="4">
        <v>1</v>
      </c>
      <c r="C699" s="3">
        <v>2</v>
      </c>
    </row>
    <row r="700" spans="1:5" x14ac:dyDescent="0.25">
      <c r="A700">
        <v>699</v>
      </c>
      <c r="B700" s="4">
        <v>1</v>
      </c>
      <c r="C700" s="3">
        <v>2</v>
      </c>
    </row>
    <row r="701" spans="1:5" x14ac:dyDescent="0.25">
      <c r="A701">
        <v>700</v>
      </c>
      <c r="B701" s="4">
        <v>1</v>
      </c>
      <c r="C701" s="3">
        <v>2</v>
      </c>
    </row>
    <row r="702" spans="1:5" x14ac:dyDescent="0.25">
      <c r="A702">
        <v>701</v>
      </c>
      <c r="B702" s="4">
        <v>1</v>
      </c>
      <c r="C702" s="3">
        <v>2</v>
      </c>
    </row>
    <row r="703" spans="1:5" x14ac:dyDescent="0.25">
      <c r="A703">
        <v>702</v>
      </c>
      <c r="B703" s="4">
        <v>1</v>
      </c>
      <c r="C703" s="3">
        <v>2</v>
      </c>
    </row>
    <row r="704" spans="1:5" x14ac:dyDescent="0.25">
      <c r="A704">
        <v>703</v>
      </c>
      <c r="B704" s="4">
        <v>1</v>
      </c>
      <c r="C704" s="3">
        <v>2</v>
      </c>
    </row>
    <row r="705" spans="1:5" x14ac:dyDescent="0.25">
      <c r="A705">
        <v>704</v>
      </c>
      <c r="C705" s="3">
        <v>2</v>
      </c>
    </row>
    <row r="706" spans="1:5" x14ac:dyDescent="0.25">
      <c r="A706">
        <v>705</v>
      </c>
      <c r="C706" s="3">
        <v>2</v>
      </c>
    </row>
    <row r="707" spans="1:5" x14ac:dyDescent="0.25">
      <c r="A707">
        <v>706</v>
      </c>
      <c r="D707" s="2">
        <v>3</v>
      </c>
    </row>
    <row r="708" spans="1:5" x14ac:dyDescent="0.25">
      <c r="A708">
        <v>707</v>
      </c>
      <c r="D708" s="2">
        <v>3</v>
      </c>
      <c r="E708" s="5">
        <v>4</v>
      </c>
    </row>
    <row r="709" spans="1:5" x14ac:dyDescent="0.25">
      <c r="A709">
        <v>708</v>
      </c>
      <c r="D709" s="2">
        <v>3</v>
      </c>
      <c r="E709" s="5">
        <v>4</v>
      </c>
    </row>
    <row r="710" spans="1:5" x14ac:dyDescent="0.25">
      <c r="A710">
        <v>709</v>
      </c>
      <c r="D710" s="2">
        <v>3</v>
      </c>
      <c r="E710" s="5">
        <v>4</v>
      </c>
    </row>
    <row r="711" spans="1:5" x14ac:dyDescent="0.25">
      <c r="A711">
        <v>710</v>
      </c>
      <c r="D711" s="2">
        <v>3</v>
      </c>
      <c r="E711" s="5">
        <v>4</v>
      </c>
    </row>
    <row r="712" spans="1:5" x14ac:dyDescent="0.25">
      <c r="A712">
        <v>711</v>
      </c>
      <c r="D712" s="2">
        <v>3</v>
      </c>
      <c r="E712" s="5">
        <v>4</v>
      </c>
    </row>
    <row r="713" spans="1:5" x14ac:dyDescent="0.25">
      <c r="A713">
        <v>712</v>
      </c>
      <c r="D713" s="2">
        <v>3</v>
      </c>
      <c r="E713" s="5">
        <v>4</v>
      </c>
    </row>
    <row r="714" spans="1:5" x14ac:dyDescent="0.25">
      <c r="A714">
        <v>713</v>
      </c>
      <c r="D714" s="2">
        <v>3</v>
      </c>
      <c r="E714" s="5">
        <v>4</v>
      </c>
    </row>
    <row r="715" spans="1:5" x14ac:dyDescent="0.25">
      <c r="A715">
        <v>714</v>
      </c>
      <c r="D715" s="2">
        <v>3</v>
      </c>
      <c r="E715" s="5">
        <v>4</v>
      </c>
    </row>
    <row r="716" spans="1:5" x14ac:dyDescent="0.25">
      <c r="A716">
        <v>715</v>
      </c>
      <c r="D716" s="2">
        <v>3</v>
      </c>
      <c r="E716" s="5">
        <v>4</v>
      </c>
    </row>
    <row r="717" spans="1:5" x14ac:dyDescent="0.25">
      <c r="A717">
        <v>716</v>
      </c>
    </row>
    <row r="718" spans="1:5" x14ac:dyDescent="0.25">
      <c r="A718">
        <v>717</v>
      </c>
    </row>
    <row r="719" spans="1:5" x14ac:dyDescent="0.25">
      <c r="A719">
        <v>718</v>
      </c>
    </row>
    <row r="720" spans="1:5" x14ac:dyDescent="0.25">
      <c r="A720">
        <v>719</v>
      </c>
    </row>
    <row r="721" spans="1:5" x14ac:dyDescent="0.25">
      <c r="A721">
        <v>720</v>
      </c>
    </row>
    <row r="722" spans="1:5" x14ac:dyDescent="0.25">
      <c r="A722">
        <v>721</v>
      </c>
      <c r="B722" s="4">
        <v>1</v>
      </c>
    </row>
    <row r="723" spans="1:5" x14ac:dyDescent="0.25">
      <c r="A723">
        <v>722</v>
      </c>
      <c r="B723" s="4">
        <v>1</v>
      </c>
    </row>
    <row r="724" spans="1:5" x14ac:dyDescent="0.25">
      <c r="A724">
        <v>723</v>
      </c>
      <c r="B724" s="4">
        <v>1</v>
      </c>
    </row>
    <row r="725" spans="1:5" x14ac:dyDescent="0.25">
      <c r="A725">
        <v>724</v>
      </c>
      <c r="B725" s="4">
        <v>1</v>
      </c>
      <c r="C725" s="3">
        <v>2</v>
      </c>
    </row>
    <row r="726" spans="1:5" x14ac:dyDescent="0.25">
      <c r="A726">
        <v>725</v>
      </c>
      <c r="B726" s="4">
        <v>1</v>
      </c>
      <c r="C726" s="3">
        <v>2</v>
      </c>
    </row>
    <row r="727" spans="1:5" x14ac:dyDescent="0.25">
      <c r="A727">
        <v>726</v>
      </c>
      <c r="B727" s="4">
        <v>1</v>
      </c>
      <c r="C727" s="3">
        <v>2</v>
      </c>
    </row>
    <row r="728" spans="1:5" x14ac:dyDescent="0.25">
      <c r="A728">
        <v>727</v>
      </c>
      <c r="B728" s="4">
        <v>1</v>
      </c>
      <c r="C728" s="3">
        <v>2</v>
      </c>
    </row>
    <row r="729" spans="1:5" x14ac:dyDescent="0.25">
      <c r="A729">
        <v>728</v>
      </c>
      <c r="B729" s="4">
        <v>1</v>
      </c>
      <c r="C729" s="3">
        <v>2</v>
      </c>
    </row>
    <row r="730" spans="1:5" x14ac:dyDescent="0.25">
      <c r="A730">
        <v>729</v>
      </c>
      <c r="B730" s="4">
        <v>1</v>
      </c>
      <c r="C730" s="3">
        <v>2</v>
      </c>
    </row>
    <row r="731" spans="1:5" x14ac:dyDescent="0.25">
      <c r="A731">
        <v>730</v>
      </c>
      <c r="C731" s="3">
        <v>2</v>
      </c>
    </row>
    <row r="732" spans="1:5" x14ac:dyDescent="0.25">
      <c r="A732">
        <v>731</v>
      </c>
      <c r="C732" s="3">
        <v>2</v>
      </c>
    </row>
    <row r="733" spans="1:5" x14ac:dyDescent="0.25">
      <c r="A733">
        <v>732</v>
      </c>
      <c r="D733" s="2">
        <v>3</v>
      </c>
    </row>
    <row r="734" spans="1:5" x14ac:dyDescent="0.25">
      <c r="A734">
        <v>733</v>
      </c>
      <c r="D734" s="2">
        <v>3</v>
      </c>
      <c r="E734" s="5">
        <v>4</v>
      </c>
    </row>
    <row r="735" spans="1:5" x14ac:dyDescent="0.25">
      <c r="A735">
        <v>734</v>
      </c>
      <c r="D735" s="2">
        <v>3</v>
      </c>
      <c r="E735" s="5">
        <v>4</v>
      </c>
    </row>
    <row r="736" spans="1:5" x14ac:dyDescent="0.25">
      <c r="A736">
        <v>735</v>
      </c>
      <c r="D736" s="2">
        <v>3</v>
      </c>
      <c r="E736" s="5">
        <v>4</v>
      </c>
    </row>
    <row r="737" spans="1:5" x14ac:dyDescent="0.25">
      <c r="A737">
        <v>736</v>
      </c>
      <c r="D737" s="2">
        <v>3</v>
      </c>
      <c r="E737" s="5">
        <v>4</v>
      </c>
    </row>
    <row r="738" spans="1:5" x14ac:dyDescent="0.25">
      <c r="A738">
        <v>737</v>
      </c>
      <c r="D738" s="2">
        <v>3</v>
      </c>
      <c r="E738" s="5">
        <v>4</v>
      </c>
    </row>
    <row r="739" spans="1:5" x14ac:dyDescent="0.25">
      <c r="A739">
        <v>738</v>
      </c>
      <c r="D739" s="2">
        <v>3</v>
      </c>
      <c r="E739" s="5">
        <v>4</v>
      </c>
    </row>
    <row r="740" spans="1:5" x14ac:dyDescent="0.25">
      <c r="A740">
        <v>739</v>
      </c>
      <c r="D740" s="2">
        <v>3</v>
      </c>
      <c r="E740" s="5">
        <v>4</v>
      </c>
    </row>
    <row r="741" spans="1:5" x14ac:dyDescent="0.25">
      <c r="A741">
        <v>740</v>
      </c>
      <c r="D741" s="2">
        <v>3</v>
      </c>
      <c r="E741" s="5">
        <v>4</v>
      </c>
    </row>
    <row r="742" spans="1:5" x14ac:dyDescent="0.25">
      <c r="A742">
        <v>741</v>
      </c>
      <c r="D742" s="2">
        <v>3</v>
      </c>
      <c r="E742" s="5">
        <v>4</v>
      </c>
    </row>
    <row r="743" spans="1:5" x14ac:dyDescent="0.25">
      <c r="A743">
        <v>742</v>
      </c>
      <c r="E743" s="5">
        <v>4</v>
      </c>
    </row>
    <row r="744" spans="1:5" x14ac:dyDescent="0.25">
      <c r="A744">
        <v>743</v>
      </c>
      <c r="B744" s="4">
        <v>1</v>
      </c>
    </row>
    <row r="745" spans="1:5" x14ac:dyDescent="0.25">
      <c r="A745">
        <v>744</v>
      </c>
      <c r="B745" s="4">
        <v>1</v>
      </c>
    </row>
    <row r="746" spans="1:5" x14ac:dyDescent="0.25">
      <c r="A746">
        <v>745</v>
      </c>
      <c r="B746" s="4">
        <v>1</v>
      </c>
    </row>
    <row r="747" spans="1:5" x14ac:dyDescent="0.25">
      <c r="A747">
        <v>746</v>
      </c>
      <c r="B747" s="4">
        <v>1</v>
      </c>
    </row>
    <row r="748" spans="1:5" x14ac:dyDescent="0.25">
      <c r="A748">
        <v>747</v>
      </c>
      <c r="B748" s="4">
        <v>1</v>
      </c>
    </row>
    <row r="749" spans="1:5" x14ac:dyDescent="0.25">
      <c r="A749">
        <v>748</v>
      </c>
      <c r="B749" s="4">
        <v>1</v>
      </c>
      <c r="C749" s="3">
        <v>2</v>
      </c>
    </row>
    <row r="750" spans="1:5" x14ac:dyDescent="0.25">
      <c r="A750">
        <v>749</v>
      </c>
      <c r="B750" s="4">
        <v>1</v>
      </c>
      <c r="C750" s="3">
        <v>2</v>
      </c>
    </row>
    <row r="751" spans="1:5" x14ac:dyDescent="0.25">
      <c r="A751">
        <v>750</v>
      </c>
      <c r="B751" s="4">
        <v>1</v>
      </c>
      <c r="C751" s="3">
        <v>2</v>
      </c>
    </row>
    <row r="752" spans="1:5" x14ac:dyDescent="0.25">
      <c r="A752">
        <v>751</v>
      </c>
      <c r="B752" s="4">
        <v>1</v>
      </c>
      <c r="C752" s="3">
        <v>2</v>
      </c>
    </row>
    <row r="753" spans="1:5" x14ac:dyDescent="0.25">
      <c r="A753">
        <v>752</v>
      </c>
      <c r="B753" s="4">
        <v>1</v>
      </c>
      <c r="C753" s="3">
        <v>2</v>
      </c>
    </row>
    <row r="754" spans="1:5" x14ac:dyDescent="0.25">
      <c r="A754">
        <v>753</v>
      </c>
      <c r="C754" s="3">
        <v>2</v>
      </c>
    </row>
    <row r="755" spans="1:5" x14ac:dyDescent="0.25">
      <c r="A755">
        <v>754</v>
      </c>
      <c r="C755" s="3">
        <v>2</v>
      </c>
    </row>
    <row r="756" spans="1:5" x14ac:dyDescent="0.25">
      <c r="A756">
        <v>755</v>
      </c>
      <c r="C756" s="3">
        <v>2</v>
      </c>
    </row>
    <row r="757" spans="1:5" x14ac:dyDescent="0.25">
      <c r="A757">
        <v>756</v>
      </c>
      <c r="C757" s="3">
        <v>2</v>
      </c>
      <c r="D757" s="2">
        <v>3</v>
      </c>
    </row>
    <row r="758" spans="1:5" x14ac:dyDescent="0.25">
      <c r="A758">
        <v>757</v>
      </c>
      <c r="D758" s="2">
        <v>3</v>
      </c>
    </row>
    <row r="759" spans="1:5" x14ac:dyDescent="0.25">
      <c r="A759">
        <v>758</v>
      </c>
      <c r="D759" s="2">
        <v>3</v>
      </c>
      <c r="E759" s="5">
        <v>4</v>
      </c>
    </row>
    <row r="760" spans="1:5" x14ac:dyDescent="0.25">
      <c r="A760">
        <v>759</v>
      </c>
      <c r="D760" s="2">
        <v>3</v>
      </c>
      <c r="E760" s="5">
        <v>4</v>
      </c>
    </row>
    <row r="761" spans="1:5" x14ac:dyDescent="0.25">
      <c r="A761">
        <v>760</v>
      </c>
      <c r="D761" s="2">
        <v>3</v>
      </c>
      <c r="E761" s="5">
        <v>4</v>
      </c>
    </row>
    <row r="762" spans="1:5" x14ac:dyDescent="0.25">
      <c r="A762">
        <v>761</v>
      </c>
      <c r="D762" s="2">
        <v>3</v>
      </c>
      <c r="E762" s="5">
        <v>4</v>
      </c>
    </row>
    <row r="763" spans="1:5" x14ac:dyDescent="0.25">
      <c r="A763">
        <v>762</v>
      </c>
      <c r="D763" s="2">
        <v>3</v>
      </c>
      <c r="E763" s="5">
        <v>4</v>
      </c>
    </row>
    <row r="764" spans="1:5" x14ac:dyDescent="0.25">
      <c r="A764">
        <v>763</v>
      </c>
      <c r="D764" s="2">
        <v>3</v>
      </c>
      <c r="E764" s="5">
        <v>4</v>
      </c>
    </row>
    <row r="765" spans="1:5" x14ac:dyDescent="0.25">
      <c r="A765">
        <v>764</v>
      </c>
      <c r="D765" s="2">
        <v>3</v>
      </c>
      <c r="E765" s="5">
        <v>4</v>
      </c>
    </row>
    <row r="766" spans="1:5" x14ac:dyDescent="0.25">
      <c r="A766">
        <v>765</v>
      </c>
      <c r="D766" s="2">
        <v>3</v>
      </c>
      <c r="E766" s="5">
        <v>4</v>
      </c>
    </row>
    <row r="767" spans="1:5" x14ac:dyDescent="0.25">
      <c r="A767">
        <v>766</v>
      </c>
      <c r="D767" s="2">
        <v>3</v>
      </c>
      <c r="E767" s="5">
        <v>4</v>
      </c>
    </row>
    <row r="768" spans="1:5" x14ac:dyDescent="0.25">
      <c r="A768">
        <v>767</v>
      </c>
      <c r="B768" s="4">
        <v>1</v>
      </c>
      <c r="D768" s="2">
        <v>3</v>
      </c>
      <c r="E768" s="5">
        <v>4</v>
      </c>
    </row>
    <row r="769" spans="1:5" x14ac:dyDescent="0.25">
      <c r="A769">
        <v>768</v>
      </c>
      <c r="B769" s="4">
        <v>1</v>
      </c>
    </row>
    <row r="770" spans="1:5" x14ac:dyDescent="0.25">
      <c r="A770">
        <v>769</v>
      </c>
      <c r="B770" s="4">
        <v>1</v>
      </c>
    </row>
    <row r="771" spans="1:5" x14ac:dyDescent="0.25">
      <c r="A771">
        <v>770</v>
      </c>
      <c r="B771" s="4">
        <v>1</v>
      </c>
    </row>
    <row r="772" spans="1:5" x14ac:dyDescent="0.25">
      <c r="A772">
        <v>771</v>
      </c>
      <c r="B772" s="4">
        <v>1</v>
      </c>
    </row>
    <row r="773" spans="1:5" x14ac:dyDescent="0.25">
      <c r="A773">
        <v>772</v>
      </c>
      <c r="B773" s="4">
        <v>1</v>
      </c>
    </row>
    <row r="774" spans="1:5" x14ac:dyDescent="0.25">
      <c r="A774">
        <v>773</v>
      </c>
      <c r="B774" s="4">
        <v>1</v>
      </c>
      <c r="C774" s="3">
        <v>2</v>
      </c>
    </row>
    <row r="775" spans="1:5" x14ac:dyDescent="0.25">
      <c r="A775">
        <v>774</v>
      </c>
      <c r="B775" s="4">
        <v>1</v>
      </c>
      <c r="C775" s="3">
        <v>2</v>
      </c>
    </row>
    <row r="776" spans="1:5" x14ac:dyDescent="0.25">
      <c r="A776">
        <v>775</v>
      </c>
      <c r="B776" s="4">
        <v>1</v>
      </c>
      <c r="C776" s="3">
        <v>2</v>
      </c>
    </row>
    <row r="777" spans="1:5" x14ac:dyDescent="0.25">
      <c r="A777">
        <v>776</v>
      </c>
      <c r="B777" s="4">
        <v>1</v>
      </c>
      <c r="C777" s="3">
        <v>2</v>
      </c>
    </row>
    <row r="778" spans="1:5" x14ac:dyDescent="0.25">
      <c r="A778">
        <v>777</v>
      </c>
      <c r="B778" s="4">
        <v>1</v>
      </c>
      <c r="C778" s="3">
        <v>2</v>
      </c>
    </row>
    <row r="779" spans="1:5" x14ac:dyDescent="0.25">
      <c r="A779">
        <v>778</v>
      </c>
      <c r="C779" s="3">
        <v>2</v>
      </c>
    </row>
    <row r="780" spans="1:5" x14ac:dyDescent="0.25">
      <c r="A780">
        <v>779</v>
      </c>
      <c r="C780" s="3">
        <v>2</v>
      </c>
    </row>
    <row r="781" spans="1:5" x14ac:dyDescent="0.25">
      <c r="A781">
        <v>780</v>
      </c>
      <c r="C781" s="3">
        <v>2</v>
      </c>
    </row>
    <row r="782" spans="1:5" x14ac:dyDescent="0.25">
      <c r="A782">
        <v>781</v>
      </c>
      <c r="C782" s="3">
        <v>2</v>
      </c>
      <c r="D782" s="2">
        <v>3</v>
      </c>
    </row>
    <row r="783" spans="1:5" x14ac:dyDescent="0.25">
      <c r="A783">
        <v>782</v>
      </c>
      <c r="D783" s="2">
        <v>3</v>
      </c>
      <c r="E783" s="5">
        <v>4</v>
      </c>
    </row>
    <row r="784" spans="1:5" x14ac:dyDescent="0.25">
      <c r="A784">
        <v>783</v>
      </c>
      <c r="D784" s="2">
        <v>3</v>
      </c>
      <c r="E784" s="5">
        <v>4</v>
      </c>
    </row>
    <row r="785" spans="1:5" x14ac:dyDescent="0.25">
      <c r="A785">
        <v>784</v>
      </c>
      <c r="D785" s="2">
        <v>3</v>
      </c>
      <c r="E785" s="5">
        <v>4</v>
      </c>
    </row>
    <row r="786" spans="1:5" x14ac:dyDescent="0.25">
      <c r="A786">
        <v>785</v>
      </c>
      <c r="D786" s="2">
        <v>3</v>
      </c>
      <c r="E786" s="5">
        <v>4</v>
      </c>
    </row>
    <row r="787" spans="1:5" x14ac:dyDescent="0.25">
      <c r="A787">
        <v>786</v>
      </c>
      <c r="D787" s="2">
        <v>3</v>
      </c>
      <c r="E787" s="5">
        <v>4</v>
      </c>
    </row>
    <row r="788" spans="1:5" x14ac:dyDescent="0.25">
      <c r="A788">
        <v>787</v>
      </c>
      <c r="D788" s="2">
        <v>3</v>
      </c>
      <c r="E788" s="5">
        <v>4</v>
      </c>
    </row>
    <row r="789" spans="1:5" x14ac:dyDescent="0.25">
      <c r="A789">
        <v>788</v>
      </c>
      <c r="D789" s="2">
        <v>3</v>
      </c>
      <c r="E789" s="5">
        <v>4</v>
      </c>
    </row>
    <row r="790" spans="1:5" x14ac:dyDescent="0.25">
      <c r="A790">
        <v>789</v>
      </c>
      <c r="D790" s="2">
        <v>3</v>
      </c>
      <c r="E790" s="5">
        <v>4</v>
      </c>
    </row>
    <row r="791" spans="1:5" x14ac:dyDescent="0.25">
      <c r="A791">
        <v>790</v>
      </c>
      <c r="B791" s="4">
        <v>1</v>
      </c>
      <c r="D791" s="2">
        <v>3</v>
      </c>
      <c r="E791" s="5">
        <v>4</v>
      </c>
    </row>
    <row r="792" spans="1:5" x14ac:dyDescent="0.25">
      <c r="A792">
        <v>791</v>
      </c>
      <c r="B792" s="4">
        <v>1</v>
      </c>
      <c r="D792" s="2">
        <v>3</v>
      </c>
      <c r="E792" s="5">
        <v>4</v>
      </c>
    </row>
    <row r="793" spans="1:5" x14ac:dyDescent="0.25">
      <c r="A793">
        <v>792</v>
      </c>
      <c r="B793" s="4">
        <v>1</v>
      </c>
      <c r="D793" s="2">
        <v>3</v>
      </c>
      <c r="E793" s="5">
        <v>4</v>
      </c>
    </row>
    <row r="794" spans="1:5" x14ac:dyDescent="0.25">
      <c r="A794">
        <v>793</v>
      </c>
      <c r="B794" s="4">
        <v>1</v>
      </c>
      <c r="E794" s="5">
        <v>4</v>
      </c>
    </row>
    <row r="795" spans="1:5" x14ac:dyDescent="0.25">
      <c r="A795">
        <v>794</v>
      </c>
      <c r="B795" s="4">
        <v>1</v>
      </c>
      <c r="E795" s="5">
        <v>4</v>
      </c>
    </row>
    <row r="796" spans="1:5" x14ac:dyDescent="0.25">
      <c r="A796">
        <v>795</v>
      </c>
      <c r="B796" s="4">
        <v>1</v>
      </c>
    </row>
    <row r="797" spans="1:5" x14ac:dyDescent="0.25">
      <c r="A797">
        <v>796</v>
      </c>
      <c r="B797" s="4">
        <v>1</v>
      </c>
      <c r="C797" s="3">
        <v>2</v>
      </c>
    </row>
    <row r="798" spans="1:5" x14ac:dyDescent="0.25">
      <c r="A798">
        <v>797</v>
      </c>
      <c r="B798" s="4">
        <v>1</v>
      </c>
      <c r="C798" s="3">
        <v>2</v>
      </c>
    </row>
    <row r="799" spans="1:5" x14ac:dyDescent="0.25">
      <c r="A799">
        <v>798</v>
      </c>
      <c r="B799" s="4">
        <v>1</v>
      </c>
      <c r="C799" s="3">
        <v>2</v>
      </c>
    </row>
    <row r="800" spans="1:5" x14ac:dyDescent="0.25">
      <c r="A800">
        <v>799</v>
      </c>
      <c r="B800" s="4">
        <v>1</v>
      </c>
      <c r="C800" s="3">
        <v>2</v>
      </c>
    </row>
    <row r="801" spans="1:5" x14ac:dyDescent="0.25">
      <c r="A801">
        <v>800</v>
      </c>
      <c r="B801" s="4">
        <v>1</v>
      </c>
      <c r="C801" s="3">
        <v>2</v>
      </c>
    </row>
    <row r="802" spans="1:5" x14ac:dyDescent="0.25">
      <c r="A802">
        <v>801</v>
      </c>
      <c r="B802" s="4">
        <v>1</v>
      </c>
      <c r="C802" s="3">
        <v>2</v>
      </c>
    </row>
    <row r="803" spans="1:5" x14ac:dyDescent="0.25">
      <c r="A803">
        <v>802</v>
      </c>
      <c r="C803" s="3">
        <v>2</v>
      </c>
    </row>
    <row r="804" spans="1:5" x14ac:dyDescent="0.25">
      <c r="A804">
        <v>803</v>
      </c>
      <c r="C804" s="3">
        <v>2</v>
      </c>
    </row>
    <row r="805" spans="1:5" x14ac:dyDescent="0.25">
      <c r="A805">
        <v>804</v>
      </c>
      <c r="C805" s="3">
        <v>2</v>
      </c>
    </row>
    <row r="806" spans="1:5" x14ac:dyDescent="0.25">
      <c r="A806">
        <v>805</v>
      </c>
      <c r="C806" s="3">
        <v>2</v>
      </c>
    </row>
    <row r="807" spans="1:5" x14ac:dyDescent="0.25">
      <c r="A807">
        <v>806</v>
      </c>
      <c r="C807" s="3">
        <v>2</v>
      </c>
      <c r="D807" s="2">
        <v>3</v>
      </c>
    </row>
    <row r="808" spans="1:5" x14ac:dyDescent="0.25">
      <c r="A808">
        <v>807</v>
      </c>
      <c r="C808" s="3">
        <v>2</v>
      </c>
      <c r="D808" s="2">
        <v>3</v>
      </c>
    </row>
    <row r="809" spans="1:5" x14ac:dyDescent="0.25">
      <c r="A809">
        <v>808</v>
      </c>
      <c r="D809" s="2">
        <v>3</v>
      </c>
      <c r="E809" s="5">
        <v>4</v>
      </c>
    </row>
    <row r="810" spans="1:5" x14ac:dyDescent="0.25">
      <c r="A810">
        <v>809</v>
      </c>
      <c r="D810" s="2">
        <v>3</v>
      </c>
      <c r="E810" s="5">
        <v>4</v>
      </c>
    </row>
    <row r="811" spans="1:5" x14ac:dyDescent="0.25">
      <c r="A811">
        <v>810</v>
      </c>
      <c r="D811" s="2">
        <v>3</v>
      </c>
      <c r="E811" s="5">
        <v>4</v>
      </c>
    </row>
    <row r="812" spans="1:5" x14ac:dyDescent="0.25">
      <c r="A812">
        <v>811</v>
      </c>
      <c r="D812" s="2">
        <v>3</v>
      </c>
      <c r="E812" s="5">
        <v>4</v>
      </c>
    </row>
    <row r="813" spans="1:5" x14ac:dyDescent="0.25">
      <c r="A813">
        <v>812</v>
      </c>
      <c r="D813" s="2">
        <v>3</v>
      </c>
      <c r="E813" s="5">
        <v>4</v>
      </c>
    </row>
    <row r="814" spans="1:5" x14ac:dyDescent="0.25">
      <c r="A814">
        <v>813</v>
      </c>
      <c r="D814" s="2">
        <v>3</v>
      </c>
      <c r="E814" s="5">
        <v>4</v>
      </c>
    </row>
    <row r="815" spans="1:5" x14ac:dyDescent="0.25">
      <c r="A815">
        <v>814</v>
      </c>
      <c r="B815" s="4">
        <v>1</v>
      </c>
      <c r="D815" s="2">
        <v>3</v>
      </c>
      <c r="E815" s="5">
        <v>4</v>
      </c>
    </row>
    <row r="816" spans="1:5" x14ac:dyDescent="0.25">
      <c r="A816">
        <v>815</v>
      </c>
      <c r="B816" s="4">
        <v>1</v>
      </c>
      <c r="D816" s="2">
        <v>3</v>
      </c>
      <c r="E816" s="5">
        <v>4</v>
      </c>
    </row>
    <row r="817" spans="1:5" x14ac:dyDescent="0.25">
      <c r="A817">
        <v>816</v>
      </c>
      <c r="B817" s="4">
        <v>1</v>
      </c>
      <c r="D817" s="2">
        <v>3</v>
      </c>
      <c r="E817" s="5">
        <v>4</v>
      </c>
    </row>
    <row r="818" spans="1:5" x14ac:dyDescent="0.25">
      <c r="A818">
        <v>817</v>
      </c>
      <c r="B818" s="4">
        <v>1</v>
      </c>
      <c r="D818" s="2">
        <v>3</v>
      </c>
      <c r="E818" s="5">
        <v>4</v>
      </c>
    </row>
    <row r="819" spans="1:5" x14ac:dyDescent="0.25">
      <c r="A819">
        <v>818</v>
      </c>
      <c r="B819" s="4">
        <v>1</v>
      </c>
      <c r="D819" s="2">
        <v>3</v>
      </c>
      <c r="E819" s="5">
        <v>4</v>
      </c>
    </row>
    <row r="820" spans="1:5" x14ac:dyDescent="0.25">
      <c r="A820">
        <v>819</v>
      </c>
      <c r="B820" s="4">
        <v>1</v>
      </c>
      <c r="D820" s="2">
        <v>3</v>
      </c>
      <c r="E820" s="5">
        <v>4</v>
      </c>
    </row>
    <row r="821" spans="1:5" x14ac:dyDescent="0.25">
      <c r="A821">
        <v>820</v>
      </c>
      <c r="B821" s="4">
        <v>1</v>
      </c>
      <c r="D821" s="2">
        <v>3</v>
      </c>
      <c r="E821" s="5">
        <v>4</v>
      </c>
    </row>
    <row r="822" spans="1:5" x14ac:dyDescent="0.25">
      <c r="A822">
        <v>821</v>
      </c>
      <c r="B822" s="4">
        <v>1</v>
      </c>
      <c r="E822" s="5">
        <v>4</v>
      </c>
    </row>
    <row r="823" spans="1:5" x14ac:dyDescent="0.25">
      <c r="A823">
        <v>822</v>
      </c>
      <c r="B823" s="4">
        <v>1</v>
      </c>
      <c r="E823" s="5">
        <v>4</v>
      </c>
    </row>
    <row r="824" spans="1:5" x14ac:dyDescent="0.25">
      <c r="A824">
        <v>823</v>
      </c>
      <c r="B824" s="4">
        <v>1</v>
      </c>
      <c r="E824" s="5">
        <v>4</v>
      </c>
    </row>
    <row r="825" spans="1:5" x14ac:dyDescent="0.25">
      <c r="A825">
        <v>824</v>
      </c>
      <c r="B825" s="4">
        <v>1</v>
      </c>
      <c r="E825" s="5">
        <v>4</v>
      </c>
    </row>
    <row r="826" spans="1:5" x14ac:dyDescent="0.25">
      <c r="A826">
        <v>825</v>
      </c>
      <c r="B826" s="4">
        <v>1</v>
      </c>
      <c r="C826" s="3">
        <v>2</v>
      </c>
      <c r="E826" s="5">
        <v>4</v>
      </c>
    </row>
    <row r="827" spans="1:5" x14ac:dyDescent="0.25">
      <c r="A827">
        <v>826</v>
      </c>
      <c r="B827" s="4">
        <v>1</v>
      </c>
      <c r="C827" s="3">
        <v>2</v>
      </c>
    </row>
    <row r="828" spans="1:5" x14ac:dyDescent="0.25">
      <c r="A828">
        <v>827</v>
      </c>
      <c r="B828" s="4">
        <v>1</v>
      </c>
      <c r="C828" s="3">
        <v>2</v>
      </c>
    </row>
    <row r="829" spans="1:5" x14ac:dyDescent="0.25">
      <c r="A829">
        <v>828</v>
      </c>
      <c r="B829" s="4">
        <v>1</v>
      </c>
      <c r="C829" s="3">
        <v>2</v>
      </c>
    </row>
    <row r="830" spans="1:5" x14ac:dyDescent="0.25">
      <c r="A830">
        <v>829</v>
      </c>
      <c r="B830" s="4">
        <v>1</v>
      </c>
      <c r="C830" s="3">
        <v>2</v>
      </c>
    </row>
    <row r="831" spans="1:5" x14ac:dyDescent="0.25">
      <c r="A831">
        <v>830</v>
      </c>
      <c r="B831" s="4">
        <v>1</v>
      </c>
      <c r="C831" s="3">
        <v>2</v>
      </c>
    </row>
    <row r="832" spans="1:5" x14ac:dyDescent="0.25">
      <c r="A832">
        <v>831</v>
      </c>
      <c r="C832" s="3">
        <v>2</v>
      </c>
    </row>
    <row r="833" spans="1:6" x14ac:dyDescent="0.25">
      <c r="A833">
        <v>832</v>
      </c>
      <c r="C833" s="3">
        <v>2</v>
      </c>
      <c r="F833" t="s">
        <v>22</v>
      </c>
    </row>
    <row r="834" spans="1:6" x14ac:dyDescent="0.25">
      <c r="A834">
        <v>833</v>
      </c>
    </row>
    <row r="835" spans="1:6" x14ac:dyDescent="0.25">
      <c r="A835">
        <v>834</v>
      </c>
      <c r="F835" t="s">
        <v>22</v>
      </c>
    </row>
    <row r="836" spans="1:6" x14ac:dyDescent="0.25">
      <c r="A836">
        <v>835</v>
      </c>
      <c r="B836" s="4">
        <v>1</v>
      </c>
    </row>
    <row r="837" spans="1:6" x14ac:dyDescent="0.25">
      <c r="A837">
        <v>836</v>
      </c>
      <c r="B837" s="4">
        <v>1</v>
      </c>
      <c r="E837" s="5">
        <v>4</v>
      </c>
    </row>
    <row r="838" spans="1:6" x14ac:dyDescent="0.25">
      <c r="A838">
        <v>837</v>
      </c>
      <c r="B838" s="4">
        <v>1</v>
      </c>
      <c r="E838" s="5">
        <v>4</v>
      </c>
    </row>
    <row r="839" spans="1:6" x14ac:dyDescent="0.25">
      <c r="A839">
        <v>838</v>
      </c>
      <c r="B839" s="4">
        <v>1</v>
      </c>
      <c r="E839" s="5">
        <v>4</v>
      </c>
    </row>
    <row r="840" spans="1:6" x14ac:dyDescent="0.25">
      <c r="A840">
        <v>839</v>
      </c>
      <c r="B840" s="4">
        <v>1</v>
      </c>
      <c r="E840" s="5">
        <v>4</v>
      </c>
    </row>
    <row r="841" spans="1:6" x14ac:dyDescent="0.25">
      <c r="A841">
        <v>840</v>
      </c>
      <c r="B841" s="4">
        <v>1</v>
      </c>
      <c r="E841" s="5">
        <v>4</v>
      </c>
    </row>
    <row r="842" spans="1:6" x14ac:dyDescent="0.25">
      <c r="A842">
        <v>841</v>
      </c>
      <c r="B842" s="4">
        <v>1</v>
      </c>
      <c r="E842" s="5">
        <v>4</v>
      </c>
    </row>
    <row r="843" spans="1:6" x14ac:dyDescent="0.25">
      <c r="A843">
        <v>842</v>
      </c>
      <c r="B843" s="4">
        <v>1</v>
      </c>
      <c r="E843" s="5">
        <v>4</v>
      </c>
    </row>
    <row r="844" spans="1:6" x14ac:dyDescent="0.25">
      <c r="A844">
        <v>843</v>
      </c>
      <c r="B844" s="4">
        <v>1</v>
      </c>
      <c r="E844" s="5">
        <v>4</v>
      </c>
    </row>
    <row r="845" spans="1:6" x14ac:dyDescent="0.25">
      <c r="A845">
        <v>844</v>
      </c>
      <c r="B845" s="4">
        <v>1</v>
      </c>
      <c r="E845" s="5">
        <v>4</v>
      </c>
    </row>
    <row r="846" spans="1:6" x14ac:dyDescent="0.25">
      <c r="A846">
        <v>845</v>
      </c>
      <c r="B846" s="4">
        <v>1</v>
      </c>
      <c r="E846" s="5">
        <v>4</v>
      </c>
    </row>
    <row r="847" spans="1:6" x14ac:dyDescent="0.25">
      <c r="A847">
        <v>846</v>
      </c>
      <c r="B847" s="4">
        <v>1</v>
      </c>
      <c r="E847" s="5">
        <v>4</v>
      </c>
    </row>
    <row r="848" spans="1:6" x14ac:dyDescent="0.25">
      <c r="A848">
        <v>847</v>
      </c>
      <c r="B848" s="4">
        <v>1</v>
      </c>
      <c r="E848" s="5">
        <v>4</v>
      </c>
    </row>
    <row r="849" spans="1:5" x14ac:dyDescent="0.25">
      <c r="A849">
        <v>848</v>
      </c>
      <c r="B849" s="4">
        <v>1</v>
      </c>
      <c r="E849" s="5">
        <v>4</v>
      </c>
    </row>
    <row r="850" spans="1:5" x14ac:dyDescent="0.25">
      <c r="A850">
        <v>849</v>
      </c>
      <c r="E850" s="5">
        <v>4</v>
      </c>
    </row>
    <row r="851" spans="1:5" x14ac:dyDescent="0.25">
      <c r="A851">
        <v>850</v>
      </c>
      <c r="D851" s="2">
        <v>3</v>
      </c>
      <c r="E851" s="5">
        <v>4</v>
      </c>
    </row>
    <row r="852" spans="1:5" x14ac:dyDescent="0.25">
      <c r="A852">
        <v>851</v>
      </c>
      <c r="C852" s="3">
        <v>2</v>
      </c>
      <c r="D852" s="2">
        <v>3</v>
      </c>
      <c r="E852" s="5">
        <v>4</v>
      </c>
    </row>
    <row r="853" spans="1:5" x14ac:dyDescent="0.25">
      <c r="A853">
        <v>852</v>
      </c>
      <c r="C853" s="3">
        <v>2</v>
      </c>
      <c r="D853" s="2">
        <v>3</v>
      </c>
    </row>
    <row r="854" spans="1:5" x14ac:dyDescent="0.25">
      <c r="A854">
        <v>853</v>
      </c>
      <c r="C854" s="3">
        <v>2</v>
      </c>
      <c r="D854" s="2">
        <v>3</v>
      </c>
    </row>
    <row r="855" spans="1:5" x14ac:dyDescent="0.25">
      <c r="A855">
        <v>854</v>
      </c>
      <c r="C855" s="3">
        <v>2</v>
      </c>
      <c r="D855" s="2">
        <v>3</v>
      </c>
    </row>
    <row r="856" spans="1:5" x14ac:dyDescent="0.25">
      <c r="A856">
        <v>855</v>
      </c>
      <c r="C856" s="3">
        <v>2</v>
      </c>
      <c r="D856" s="2">
        <v>3</v>
      </c>
    </row>
    <row r="857" spans="1:5" x14ac:dyDescent="0.25">
      <c r="A857">
        <v>856</v>
      </c>
      <c r="C857" s="3">
        <v>2</v>
      </c>
      <c r="D857" s="2">
        <v>3</v>
      </c>
    </row>
    <row r="858" spans="1:5" x14ac:dyDescent="0.25">
      <c r="A858">
        <v>857</v>
      </c>
      <c r="C858" s="3">
        <v>2</v>
      </c>
      <c r="D858" s="2">
        <v>3</v>
      </c>
    </row>
    <row r="859" spans="1:5" x14ac:dyDescent="0.25">
      <c r="A859">
        <v>858</v>
      </c>
      <c r="C859" s="3">
        <v>2</v>
      </c>
      <c r="D859" s="2">
        <v>3</v>
      </c>
    </row>
    <row r="860" spans="1:5" x14ac:dyDescent="0.25">
      <c r="A860">
        <v>859</v>
      </c>
      <c r="C860" s="3">
        <v>2</v>
      </c>
      <c r="D860" s="2">
        <v>3</v>
      </c>
    </row>
    <row r="861" spans="1:5" x14ac:dyDescent="0.25">
      <c r="A861">
        <v>860</v>
      </c>
      <c r="C861" s="3">
        <v>2</v>
      </c>
      <c r="D861" s="2">
        <v>3</v>
      </c>
    </row>
    <row r="862" spans="1:5" x14ac:dyDescent="0.25">
      <c r="A862">
        <v>861</v>
      </c>
      <c r="C862" s="3">
        <v>2</v>
      </c>
      <c r="D862" s="2">
        <v>3</v>
      </c>
    </row>
    <row r="863" spans="1:5" x14ac:dyDescent="0.25">
      <c r="A863">
        <v>862</v>
      </c>
      <c r="C863" s="3">
        <v>2</v>
      </c>
      <c r="D863" s="2">
        <v>3</v>
      </c>
    </row>
    <row r="864" spans="1:5" x14ac:dyDescent="0.25">
      <c r="A864">
        <v>863</v>
      </c>
      <c r="C864" s="3">
        <v>2</v>
      </c>
    </row>
    <row r="865" spans="1:5" x14ac:dyDescent="0.25">
      <c r="A865">
        <v>864</v>
      </c>
      <c r="B865" s="4">
        <v>1</v>
      </c>
      <c r="C865" s="3">
        <v>2</v>
      </c>
    </row>
    <row r="866" spans="1:5" x14ac:dyDescent="0.25">
      <c r="A866">
        <v>865</v>
      </c>
      <c r="B866" s="4">
        <v>1</v>
      </c>
    </row>
    <row r="867" spans="1:5" x14ac:dyDescent="0.25">
      <c r="A867">
        <v>866</v>
      </c>
      <c r="B867" s="4">
        <v>1</v>
      </c>
    </row>
    <row r="868" spans="1:5" x14ac:dyDescent="0.25">
      <c r="A868">
        <v>867</v>
      </c>
      <c r="B868" s="4">
        <v>1</v>
      </c>
    </row>
    <row r="869" spans="1:5" x14ac:dyDescent="0.25">
      <c r="A869">
        <v>868</v>
      </c>
      <c r="B869" s="4">
        <v>1</v>
      </c>
      <c r="E869" s="5">
        <v>4</v>
      </c>
    </row>
    <row r="870" spans="1:5" x14ac:dyDescent="0.25">
      <c r="A870">
        <v>869</v>
      </c>
      <c r="B870" s="4">
        <v>1</v>
      </c>
      <c r="E870" s="5">
        <v>4</v>
      </c>
    </row>
    <row r="871" spans="1:5" x14ac:dyDescent="0.25">
      <c r="A871">
        <v>870</v>
      </c>
      <c r="B871" s="4">
        <v>1</v>
      </c>
      <c r="E871" s="5">
        <v>4</v>
      </c>
    </row>
    <row r="872" spans="1:5" x14ac:dyDescent="0.25">
      <c r="A872">
        <v>871</v>
      </c>
      <c r="B872" s="4">
        <v>1</v>
      </c>
      <c r="E872" s="5">
        <v>4</v>
      </c>
    </row>
    <row r="873" spans="1:5" x14ac:dyDescent="0.25">
      <c r="A873">
        <v>872</v>
      </c>
      <c r="B873" s="4">
        <v>1</v>
      </c>
      <c r="E873" s="5">
        <v>4</v>
      </c>
    </row>
    <row r="874" spans="1:5" x14ac:dyDescent="0.25">
      <c r="A874">
        <v>873</v>
      </c>
      <c r="B874" s="4">
        <v>1</v>
      </c>
      <c r="E874" s="5">
        <v>4</v>
      </c>
    </row>
    <row r="875" spans="1:5" x14ac:dyDescent="0.25">
      <c r="A875">
        <v>874</v>
      </c>
      <c r="B875" s="4">
        <v>1</v>
      </c>
      <c r="E875" s="5">
        <v>4</v>
      </c>
    </row>
    <row r="876" spans="1:5" x14ac:dyDescent="0.25">
      <c r="A876">
        <v>875</v>
      </c>
      <c r="B876" s="4">
        <v>1</v>
      </c>
      <c r="E876" s="5">
        <v>4</v>
      </c>
    </row>
    <row r="877" spans="1:5" x14ac:dyDescent="0.25">
      <c r="A877">
        <v>876</v>
      </c>
      <c r="B877" s="4">
        <v>1</v>
      </c>
      <c r="E877" s="5">
        <v>4</v>
      </c>
    </row>
    <row r="878" spans="1:5" x14ac:dyDescent="0.25">
      <c r="A878">
        <v>877</v>
      </c>
      <c r="B878" s="4">
        <v>1</v>
      </c>
      <c r="E878" s="5">
        <v>4</v>
      </c>
    </row>
    <row r="879" spans="1:5" x14ac:dyDescent="0.25">
      <c r="A879">
        <v>878</v>
      </c>
      <c r="D879" s="2">
        <v>3</v>
      </c>
      <c r="E879" s="5">
        <v>4</v>
      </c>
    </row>
    <row r="880" spans="1:5" x14ac:dyDescent="0.25">
      <c r="A880">
        <v>879</v>
      </c>
      <c r="D880" s="2">
        <v>3</v>
      </c>
      <c r="E880" s="5">
        <v>4</v>
      </c>
    </row>
    <row r="881" spans="1:5" x14ac:dyDescent="0.25">
      <c r="A881">
        <v>880</v>
      </c>
      <c r="D881" s="2">
        <v>3</v>
      </c>
      <c r="E881" s="5">
        <v>4</v>
      </c>
    </row>
    <row r="882" spans="1:5" x14ac:dyDescent="0.25">
      <c r="A882">
        <v>881</v>
      </c>
      <c r="C882" s="3">
        <v>2</v>
      </c>
      <c r="D882" s="2">
        <v>3</v>
      </c>
    </row>
    <row r="883" spans="1:5" x14ac:dyDescent="0.25">
      <c r="A883">
        <v>882</v>
      </c>
      <c r="C883" s="3">
        <v>2</v>
      </c>
      <c r="D883" s="2">
        <v>3</v>
      </c>
    </row>
    <row r="884" spans="1:5" x14ac:dyDescent="0.25">
      <c r="A884">
        <v>883</v>
      </c>
      <c r="C884" s="3">
        <v>2</v>
      </c>
      <c r="D884" s="2">
        <v>3</v>
      </c>
    </row>
    <row r="885" spans="1:5" x14ac:dyDescent="0.25">
      <c r="A885">
        <v>884</v>
      </c>
      <c r="C885" s="3">
        <v>2</v>
      </c>
      <c r="D885" s="2">
        <v>3</v>
      </c>
    </row>
    <row r="886" spans="1:5" x14ac:dyDescent="0.25">
      <c r="A886">
        <v>885</v>
      </c>
      <c r="C886" s="3">
        <v>2</v>
      </c>
      <c r="D886" s="2">
        <v>3</v>
      </c>
    </row>
    <row r="887" spans="1:5" x14ac:dyDescent="0.25">
      <c r="A887">
        <v>886</v>
      </c>
      <c r="C887" s="3">
        <v>2</v>
      </c>
      <c r="D887" s="2">
        <v>3</v>
      </c>
    </row>
    <row r="888" spans="1:5" x14ac:dyDescent="0.25">
      <c r="A888">
        <v>887</v>
      </c>
      <c r="C888" s="3">
        <v>2</v>
      </c>
      <c r="D888" s="2">
        <v>3</v>
      </c>
    </row>
    <row r="889" spans="1:5" x14ac:dyDescent="0.25">
      <c r="A889">
        <v>888</v>
      </c>
      <c r="C889" s="3">
        <v>2</v>
      </c>
      <c r="D889" s="2">
        <v>3</v>
      </c>
    </row>
    <row r="890" spans="1:5" x14ac:dyDescent="0.25">
      <c r="A890">
        <v>889</v>
      </c>
      <c r="C890" s="3">
        <v>2</v>
      </c>
    </row>
    <row r="891" spans="1:5" x14ac:dyDescent="0.25">
      <c r="A891">
        <v>890</v>
      </c>
      <c r="C891" s="3">
        <v>2</v>
      </c>
    </row>
    <row r="892" spans="1:5" x14ac:dyDescent="0.25">
      <c r="A892">
        <v>891</v>
      </c>
      <c r="B892" s="4">
        <v>1</v>
      </c>
      <c r="C892" s="3">
        <v>2</v>
      </c>
    </row>
    <row r="893" spans="1:5" x14ac:dyDescent="0.25">
      <c r="A893">
        <v>892</v>
      </c>
      <c r="B893" s="4">
        <v>1</v>
      </c>
    </row>
    <row r="894" spans="1:5" x14ac:dyDescent="0.25">
      <c r="A894">
        <v>893</v>
      </c>
      <c r="B894" s="4">
        <v>1</v>
      </c>
    </row>
    <row r="895" spans="1:5" x14ac:dyDescent="0.25">
      <c r="A895">
        <v>894</v>
      </c>
      <c r="B895" s="4">
        <v>1</v>
      </c>
    </row>
    <row r="896" spans="1:5" x14ac:dyDescent="0.25">
      <c r="A896">
        <v>895</v>
      </c>
      <c r="B896" s="4">
        <v>1</v>
      </c>
    </row>
    <row r="897" spans="1:5" x14ac:dyDescent="0.25">
      <c r="A897">
        <v>896</v>
      </c>
      <c r="B897" s="4">
        <v>1</v>
      </c>
      <c r="E897" s="5">
        <v>4</v>
      </c>
    </row>
    <row r="898" spans="1:5" x14ac:dyDescent="0.25">
      <c r="A898">
        <v>897</v>
      </c>
      <c r="B898" s="4">
        <v>1</v>
      </c>
      <c r="E898" s="5">
        <v>4</v>
      </c>
    </row>
    <row r="899" spans="1:5" x14ac:dyDescent="0.25">
      <c r="A899">
        <v>898</v>
      </c>
      <c r="B899" s="4">
        <v>1</v>
      </c>
      <c r="E899" s="5">
        <v>4</v>
      </c>
    </row>
    <row r="900" spans="1:5" x14ac:dyDescent="0.25">
      <c r="A900">
        <v>899</v>
      </c>
      <c r="B900" s="4">
        <v>1</v>
      </c>
      <c r="E900" s="5">
        <v>4</v>
      </c>
    </row>
    <row r="901" spans="1:5" x14ac:dyDescent="0.25">
      <c r="A901">
        <v>900</v>
      </c>
      <c r="B901" s="4">
        <v>1</v>
      </c>
      <c r="D901" s="2">
        <v>3</v>
      </c>
      <c r="E901" s="5">
        <v>4</v>
      </c>
    </row>
    <row r="902" spans="1:5" x14ac:dyDescent="0.25">
      <c r="A902">
        <v>901</v>
      </c>
      <c r="D902" s="2">
        <v>3</v>
      </c>
      <c r="E902" s="5">
        <v>4</v>
      </c>
    </row>
    <row r="903" spans="1:5" x14ac:dyDescent="0.25">
      <c r="A903">
        <v>902</v>
      </c>
      <c r="D903" s="2">
        <v>3</v>
      </c>
      <c r="E903" s="5">
        <v>4</v>
      </c>
    </row>
    <row r="904" spans="1:5" x14ac:dyDescent="0.25">
      <c r="A904">
        <v>903</v>
      </c>
      <c r="D904" s="2">
        <v>3</v>
      </c>
      <c r="E904" s="5">
        <v>4</v>
      </c>
    </row>
    <row r="905" spans="1:5" x14ac:dyDescent="0.25">
      <c r="A905">
        <v>904</v>
      </c>
      <c r="D905" s="2">
        <v>3</v>
      </c>
      <c r="E905" s="5">
        <v>4</v>
      </c>
    </row>
    <row r="906" spans="1:5" x14ac:dyDescent="0.25">
      <c r="A906">
        <v>905</v>
      </c>
      <c r="D906" s="2">
        <v>3</v>
      </c>
      <c r="E906" s="5">
        <v>4</v>
      </c>
    </row>
    <row r="907" spans="1:5" x14ac:dyDescent="0.25">
      <c r="A907">
        <v>906</v>
      </c>
      <c r="D907" s="2">
        <v>3</v>
      </c>
    </row>
    <row r="908" spans="1:5" x14ac:dyDescent="0.25">
      <c r="A908">
        <v>907</v>
      </c>
      <c r="D908" s="2">
        <v>3</v>
      </c>
    </row>
    <row r="909" spans="1:5" x14ac:dyDescent="0.25">
      <c r="A909">
        <v>908</v>
      </c>
      <c r="D909" s="2">
        <v>3</v>
      </c>
    </row>
    <row r="910" spans="1:5" x14ac:dyDescent="0.25">
      <c r="A910">
        <v>909</v>
      </c>
      <c r="C910" s="3">
        <v>2</v>
      </c>
      <c r="D910" s="2">
        <v>3</v>
      </c>
    </row>
    <row r="911" spans="1:5" x14ac:dyDescent="0.25">
      <c r="A911">
        <v>910</v>
      </c>
      <c r="C911" s="3">
        <v>2</v>
      </c>
    </row>
    <row r="912" spans="1:5" x14ac:dyDescent="0.25">
      <c r="A912">
        <v>911</v>
      </c>
      <c r="C912" s="3">
        <v>2</v>
      </c>
    </row>
    <row r="913" spans="1:5" x14ac:dyDescent="0.25">
      <c r="A913">
        <v>912</v>
      </c>
      <c r="C913" s="3">
        <v>2</v>
      </c>
    </row>
    <row r="914" spans="1:5" x14ac:dyDescent="0.25">
      <c r="A914">
        <v>913</v>
      </c>
      <c r="C914" s="3">
        <v>2</v>
      </c>
    </row>
    <row r="915" spans="1:5" x14ac:dyDescent="0.25">
      <c r="A915">
        <v>914</v>
      </c>
      <c r="C915" s="3">
        <v>2</v>
      </c>
    </row>
    <row r="916" spans="1:5" x14ac:dyDescent="0.25">
      <c r="A916">
        <v>915</v>
      </c>
      <c r="B916" s="4">
        <v>1</v>
      </c>
      <c r="C916" s="3">
        <v>2</v>
      </c>
    </row>
    <row r="917" spans="1:5" x14ac:dyDescent="0.25">
      <c r="A917">
        <v>916</v>
      </c>
      <c r="B917" s="4">
        <v>1</v>
      </c>
      <c r="C917" s="3">
        <v>2</v>
      </c>
    </row>
    <row r="918" spans="1:5" x14ac:dyDescent="0.25">
      <c r="A918">
        <v>917</v>
      </c>
      <c r="B918" s="4">
        <v>1</v>
      </c>
      <c r="C918" s="3">
        <v>2</v>
      </c>
    </row>
    <row r="919" spans="1:5" x14ac:dyDescent="0.25">
      <c r="A919">
        <v>918</v>
      </c>
      <c r="B919" s="4">
        <v>1</v>
      </c>
    </row>
    <row r="920" spans="1:5" x14ac:dyDescent="0.25">
      <c r="A920">
        <v>919</v>
      </c>
      <c r="B920" s="4">
        <v>1</v>
      </c>
    </row>
    <row r="921" spans="1:5" x14ac:dyDescent="0.25">
      <c r="A921">
        <v>920</v>
      </c>
      <c r="B921" s="4">
        <v>1</v>
      </c>
    </row>
    <row r="922" spans="1:5" x14ac:dyDescent="0.25">
      <c r="A922">
        <v>921</v>
      </c>
      <c r="B922" s="4">
        <v>1</v>
      </c>
    </row>
    <row r="923" spans="1:5" x14ac:dyDescent="0.25">
      <c r="A923">
        <v>922</v>
      </c>
      <c r="B923" s="4">
        <v>1</v>
      </c>
    </row>
    <row r="924" spans="1:5" x14ac:dyDescent="0.25">
      <c r="A924">
        <v>923</v>
      </c>
      <c r="B924" s="4">
        <v>1</v>
      </c>
      <c r="D924" s="2">
        <v>3</v>
      </c>
      <c r="E924" s="5">
        <v>4</v>
      </c>
    </row>
    <row r="925" spans="1:5" x14ac:dyDescent="0.25">
      <c r="A925">
        <v>924</v>
      </c>
      <c r="D925" s="2">
        <v>3</v>
      </c>
      <c r="E925" s="5">
        <v>4</v>
      </c>
    </row>
    <row r="926" spans="1:5" x14ac:dyDescent="0.25">
      <c r="A926">
        <v>925</v>
      </c>
      <c r="D926" s="2">
        <v>3</v>
      </c>
      <c r="E926" s="5">
        <v>4</v>
      </c>
    </row>
    <row r="927" spans="1:5" x14ac:dyDescent="0.25">
      <c r="A927">
        <v>926</v>
      </c>
      <c r="D927" s="2">
        <v>3</v>
      </c>
      <c r="E927" s="5">
        <v>4</v>
      </c>
    </row>
    <row r="928" spans="1:5" x14ac:dyDescent="0.25">
      <c r="A928">
        <v>927</v>
      </c>
      <c r="D928" s="2">
        <v>3</v>
      </c>
      <c r="E928" s="5">
        <v>4</v>
      </c>
    </row>
    <row r="929" spans="1:5" x14ac:dyDescent="0.25">
      <c r="A929">
        <v>928</v>
      </c>
      <c r="D929" s="2">
        <v>3</v>
      </c>
      <c r="E929" s="5">
        <v>4</v>
      </c>
    </row>
    <row r="930" spans="1:5" x14ac:dyDescent="0.25">
      <c r="A930">
        <v>929</v>
      </c>
      <c r="D930" s="2">
        <v>3</v>
      </c>
      <c r="E930" s="5">
        <v>4</v>
      </c>
    </row>
    <row r="931" spans="1:5" x14ac:dyDescent="0.25">
      <c r="A931">
        <v>930</v>
      </c>
      <c r="D931" s="2">
        <v>3</v>
      </c>
      <c r="E931" s="5">
        <v>4</v>
      </c>
    </row>
    <row r="932" spans="1:5" x14ac:dyDescent="0.25">
      <c r="A932">
        <v>931</v>
      </c>
      <c r="D932" s="2">
        <v>3</v>
      </c>
      <c r="E932" s="5">
        <v>4</v>
      </c>
    </row>
    <row r="933" spans="1:5" x14ac:dyDescent="0.25">
      <c r="A933">
        <v>932</v>
      </c>
      <c r="C933" s="3">
        <v>2</v>
      </c>
      <c r="D933" s="2">
        <v>3</v>
      </c>
      <c r="E933" s="5">
        <v>4</v>
      </c>
    </row>
    <row r="934" spans="1:5" x14ac:dyDescent="0.25">
      <c r="A934">
        <v>933</v>
      </c>
      <c r="C934" s="3">
        <v>2</v>
      </c>
      <c r="D934" s="2">
        <v>3</v>
      </c>
      <c r="E934" s="5">
        <v>4</v>
      </c>
    </row>
    <row r="935" spans="1:5" x14ac:dyDescent="0.25">
      <c r="A935">
        <v>934</v>
      </c>
      <c r="C935" s="3">
        <v>2</v>
      </c>
      <c r="D935" s="2">
        <v>3</v>
      </c>
    </row>
    <row r="936" spans="1:5" x14ac:dyDescent="0.25">
      <c r="A936">
        <v>935</v>
      </c>
      <c r="C936" s="3">
        <v>2</v>
      </c>
    </row>
    <row r="937" spans="1:5" x14ac:dyDescent="0.25">
      <c r="A937">
        <v>936</v>
      </c>
      <c r="C937" s="3">
        <v>2</v>
      </c>
    </row>
    <row r="938" spans="1:5" x14ac:dyDescent="0.25">
      <c r="A938">
        <v>937</v>
      </c>
      <c r="C938" s="3">
        <v>2</v>
      </c>
    </row>
    <row r="939" spans="1:5" x14ac:dyDescent="0.25">
      <c r="A939">
        <v>938</v>
      </c>
      <c r="B939" s="4">
        <v>1</v>
      </c>
      <c r="C939" s="3">
        <v>2</v>
      </c>
    </row>
    <row r="940" spans="1:5" x14ac:dyDescent="0.25">
      <c r="A940">
        <v>939</v>
      </c>
      <c r="B940" s="4">
        <v>1</v>
      </c>
      <c r="C940" s="3">
        <v>2</v>
      </c>
    </row>
    <row r="941" spans="1:5" x14ac:dyDescent="0.25">
      <c r="A941">
        <v>940</v>
      </c>
      <c r="B941" s="4">
        <v>1</v>
      </c>
      <c r="C941" s="3">
        <v>2</v>
      </c>
    </row>
    <row r="942" spans="1:5" x14ac:dyDescent="0.25">
      <c r="A942">
        <v>941</v>
      </c>
      <c r="B942" s="4">
        <v>1</v>
      </c>
      <c r="C942" s="3">
        <v>2</v>
      </c>
    </row>
    <row r="943" spans="1:5" x14ac:dyDescent="0.25">
      <c r="A943">
        <v>942</v>
      </c>
      <c r="B943" s="4">
        <v>1</v>
      </c>
    </row>
    <row r="944" spans="1:5" x14ac:dyDescent="0.25">
      <c r="A944">
        <v>943</v>
      </c>
      <c r="B944" s="4">
        <v>1</v>
      </c>
    </row>
    <row r="945" spans="1:5" x14ac:dyDescent="0.25">
      <c r="A945">
        <v>944</v>
      </c>
      <c r="B945" s="4">
        <v>1</v>
      </c>
    </row>
    <row r="946" spans="1:5" x14ac:dyDescent="0.25">
      <c r="A946">
        <v>945</v>
      </c>
      <c r="B946" s="4">
        <v>1</v>
      </c>
    </row>
    <row r="947" spans="1:5" x14ac:dyDescent="0.25">
      <c r="A947">
        <v>946</v>
      </c>
      <c r="B947" s="4">
        <v>1</v>
      </c>
    </row>
    <row r="948" spans="1:5" x14ac:dyDescent="0.25">
      <c r="A948">
        <v>947</v>
      </c>
      <c r="B948" s="4">
        <v>1</v>
      </c>
    </row>
    <row r="949" spans="1:5" x14ac:dyDescent="0.25">
      <c r="A949">
        <v>948</v>
      </c>
      <c r="B949" s="4">
        <v>1</v>
      </c>
      <c r="E949" s="5">
        <v>4</v>
      </c>
    </row>
    <row r="950" spans="1:5" x14ac:dyDescent="0.25">
      <c r="A950">
        <v>949</v>
      </c>
      <c r="D950" s="2">
        <v>3</v>
      </c>
      <c r="E950" s="5">
        <v>4</v>
      </c>
    </row>
    <row r="951" spans="1:5" x14ac:dyDescent="0.25">
      <c r="A951">
        <v>950</v>
      </c>
      <c r="D951" s="2">
        <v>3</v>
      </c>
      <c r="E951" s="5">
        <v>4</v>
      </c>
    </row>
    <row r="952" spans="1:5" x14ac:dyDescent="0.25">
      <c r="A952">
        <v>951</v>
      </c>
      <c r="D952" s="2">
        <v>3</v>
      </c>
      <c r="E952" s="5">
        <v>4</v>
      </c>
    </row>
    <row r="953" spans="1:5" x14ac:dyDescent="0.25">
      <c r="A953">
        <v>952</v>
      </c>
      <c r="D953" s="2">
        <v>3</v>
      </c>
      <c r="E953" s="5">
        <v>4</v>
      </c>
    </row>
    <row r="954" spans="1:5" x14ac:dyDescent="0.25">
      <c r="A954">
        <v>953</v>
      </c>
      <c r="D954" s="2">
        <v>3</v>
      </c>
      <c r="E954" s="5">
        <v>4</v>
      </c>
    </row>
    <row r="955" spans="1:5" x14ac:dyDescent="0.25">
      <c r="A955">
        <v>954</v>
      </c>
      <c r="D955" s="2">
        <v>3</v>
      </c>
      <c r="E955" s="5">
        <v>4</v>
      </c>
    </row>
    <row r="956" spans="1:5" x14ac:dyDescent="0.25">
      <c r="A956">
        <v>955</v>
      </c>
      <c r="D956" s="2">
        <v>3</v>
      </c>
      <c r="E956" s="5">
        <v>4</v>
      </c>
    </row>
    <row r="957" spans="1:5" x14ac:dyDescent="0.25">
      <c r="A957">
        <v>956</v>
      </c>
      <c r="D957" s="2">
        <v>3</v>
      </c>
      <c r="E957" s="5">
        <v>4</v>
      </c>
    </row>
    <row r="958" spans="1:5" x14ac:dyDescent="0.25">
      <c r="A958">
        <v>957</v>
      </c>
      <c r="D958" s="2">
        <v>3</v>
      </c>
      <c r="E958" s="5">
        <v>4</v>
      </c>
    </row>
    <row r="959" spans="1:5" x14ac:dyDescent="0.25">
      <c r="A959">
        <v>958</v>
      </c>
      <c r="C959" s="3">
        <v>2</v>
      </c>
      <c r="D959" s="2">
        <v>3</v>
      </c>
      <c r="E959" s="5">
        <v>4</v>
      </c>
    </row>
    <row r="960" spans="1:5" x14ac:dyDescent="0.25">
      <c r="A960">
        <v>959</v>
      </c>
      <c r="C960" s="3">
        <v>2</v>
      </c>
      <c r="D960" s="2">
        <v>3</v>
      </c>
    </row>
    <row r="961" spans="1:5" x14ac:dyDescent="0.25">
      <c r="A961">
        <v>960</v>
      </c>
      <c r="C961" s="3">
        <v>2</v>
      </c>
      <c r="D961" s="2">
        <v>3</v>
      </c>
    </row>
    <row r="962" spans="1:5" x14ac:dyDescent="0.25">
      <c r="A962">
        <v>961</v>
      </c>
      <c r="C962" s="3">
        <v>2</v>
      </c>
    </row>
    <row r="963" spans="1:5" x14ac:dyDescent="0.25">
      <c r="A963">
        <v>962</v>
      </c>
      <c r="C963" s="3">
        <v>2</v>
      </c>
    </row>
    <row r="964" spans="1:5" x14ac:dyDescent="0.25">
      <c r="A964">
        <v>963</v>
      </c>
      <c r="C964" s="3">
        <v>2</v>
      </c>
    </row>
    <row r="965" spans="1:5" x14ac:dyDescent="0.25">
      <c r="A965">
        <v>964</v>
      </c>
      <c r="C965" s="3">
        <v>2</v>
      </c>
    </row>
    <row r="966" spans="1:5" x14ac:dyDescent="0.25">
      <c r="A966">
        <v>965</v>
      </c>
      <c r="C966" s="3">
        <v>2</v>
      </c>
    </row>
    <row r="967" spans="1:5" x14ac:dyDescent="0.25">
      <c r="A967">
        <v>966</v>
      </c>
      <c r="B967" s="4">
        <v>1</v>
      </c>
      <c r="C967" s="3">
        <v>2</v>
      </c>
    </row>
    <row r="968" spans="1:5" x14ac:dyDescent="0.25">
      <c r="A968">
        <v>967</v>
      </c>
      <c r="B968" s="4">
        <v>1</v>
      </c>
      <c r="C968" s="3">
        <v>2</v>
      </c>
    </row>
    <row r="969" spans="1:5" x14ac:dyDescent="0.25">
      <c r="A969">
        <v>968</v>
      </c>
      <c r="B969" s="4">
        <v>1</v>
      </c>
      <c r="C969" s="3">
        <v>2</v>
      </c>
    </row>
    <row r="970" spans="1:5" x14ac:dyDescent="0.25">
      <c r="A970">
        <v>969</v>
      </c>
      <c r="B970" s="4">
        <v>1</v>
      </c>
    </row>
    <row r="971" spans="1:5" x14ac:dyDescent="0.25">
      <c r="A971">
        <v>970</v>
      </c>
      <c r="B971" s="4">
        <v>1</v>
      </c>
    </row>
    <row r="972" spans="1:5" x14ac:dyDescent="0.25">
      <c r="A972">
        <v>971</v>
      </c>
      <c r="B972" s="4">
        <v>1</v>
      </c>
    </row>
    <row r="973" spans="1:5" x14ac:dyDescent="0.25">
      <c r="A973">
        <v>972</v>
      </c>
      <c r="B973" s="4">
        <v>1</v>
      </c>
    </row>
    <row r="974" spans="1:5" x14ac:dyDescent="0.25">
      <c r="A974">
        <v>973</v>
      </c>
      <c r="B974" s="4">
        <v>1</v>
      </c>
      <c r="D974" s="2">
        <v>3</v>
      </c>
    </row>
    <row r="975" spans="1:5" x14ac:dyDescent="0.25">
      <c r="A975">
        <v>974</v>
      </c>
      <c r="B975" s="4">
        <v>1</v>
      </c>
      <c r="D975" s="2">
        <v>3</v>
      </c>
      <c r="E975" s="5">
        <v>4</v>
      </c>
    </row>
    <row r="976" spans="1:5" x14ac:dyDescent="0.25">
      <c r="A976">
        <v>975</v>
      </c>
      <c r="D976" s="2">
        <v>3</v>
      </c>
      <c r="E976" s="5">
        <v>4</v>
      </c>
    </row>
    <row r="977" spans="1:5" x14ac:dyDescent="0.25">
      <c r="A977">
        <v>976</v>
      </c>
      <c r="D977" s="2">
        <v>3</v>
      </c>
      <c r="E977" s="5">
        <v>4</v>
      </c>
    </row>
    <row r="978" spans="1:5" x14ac:dyDescent="0.25">
      <c r="A978">
        <v>977</v>
      </c>
      <c r="D978" s="2">
        <v>3</v>
      </c>
      <c r="E978" s="5">
        <v>4</v>
      </c>
    </row>
    <row r="979" spans="1:5" x14ac:dyDescent="0.25">
      <c r="A979">
        <v>978</v>
      </c>
      <c r="D979" s="2">
        <v>3</v>
      </c>
      <c r="E979" s="5">
        <v>4</v>
      </c>
    </row>
    <row r="980" spans="1:5" x14ac:dyDescent="0.25">
      <c r="A980">
        <v>979</v>
      </c>
      <c r="D980" s="2">
        <v>3</v>
      </c>
      <c r="E980" s="5">
        <v>4</v>
      </c>
    </row>
    <row r="981" spans="1:5" x14ac:dyDescent="0.25">
      <c r="A981">
        <v>980</v>
      </c>
      <c r="D981" s="2">
        <v>3</v>
      </c>
      <c r="E981" s="5">
        <v>4</v>
      </c>
    </row>
    <row r="982" spans="1:5" x14ac:dyDescent="0.25">
      <c r="A982">
        <v>981</v>
      </c>
      <c r="D982" s="2">
        <v>3</v>
      </c>
      <c r="E982" s="5">
        <v>4</v>
      </c>
    </row>
    <row r="983" spans="1:5" x14ac:dyDescent="0.25">
      <c r="A983">
        <v>982</v>
      </c>
      <c r="D983" s="2">
        <v>3</v>
      </c>
      <c r="E983" s="5">
        <v>4</v>
      </c>
    </row>
    <row r="984" spans="1:5" x14ac:dyDescent="0.25">
      <c r="A984">
        <v>983</v>
      </c>
      <c r="D984" s="2">
        <v>3</v>
      </c>
      <c r="E984" s="5">
        <v>4</v>
      </c>
    </row>
    <row r="985" spans="1:5" x14ac:dyDescent="0.25">
      <c r="A985">
        <v>984</v>
      </c>
      <c r="D985" s="2">
        <v>3</v>
      </c>
      <c r="E985" s="5">
        <v>4</v>
      </c>
    </row>
    <row r="986" spans="1:5" x14ac:dyDescent="0.25">
      <c r="A986">
        <v>985</v>
      </c>
    </row>
    <row r="987" spans="1:5" x14ac:dyDescent="0.25">
      <c r="A987">
        <v>986</v>
      </c>
    </row>
    <row r="988" spans="1:5" x14ac:dyDescent="0.25">
      <c r="A988">
        <v>987</v>
      </c>
    </row>
    <row r="989" spans="1:5" x14ac:dyDescent="0.25">
      <c r="A989">
        <v>988</v>
      </c>
    </row>
    <row r="990" spans="1:5" x14ac:dyDescent="0.25">
      <c r="A990">
        <v>989</v>
      </c>
      <c r="B990" s="4">
        <v>1</v>
      </c>
    </row>
    <row r="991" spans="1:5" x14ac:dyDescent="0.25">
      <c r="A991">
        <v>990</v>
      </c>
      <c r="B991" s="4">
        <v>1</v>
      </c>
    </row>
    <row r="992" spans="1:5" x14ac:dyDescent="0.25">
      <c r="A992">
        <v>991</v>
      </c>
      <c r="B992" s="4">
        <v>1</v>
      </c>
      <c r="C992" s="3">
        <v>2</v>
      </c>
    </row>
    <row r="993" spans="1:5" x14ac:dyDescent="0.25">
      <c r="A993">
        <v>992</v>
      </c>
      <c r="B993" s="4">
        <v>1</v>
      </c>
      <c r="C993" s="3">
        <v>2</v>
      </c>
    </row>
    <row r="994" spans="1:5" x14ac:dyDescent="0.25">
      <c r="A994">
        <v>993</v>
      </c>
      <c r="B994" s="4">
        <v>1</v>
      </c>
      <c r="C994" s="3">
        <v>2</v>
      </c>
    </row>
    <row r="995" spans="1:5" x14ac:dyDescent="0.25">
      <c r="A995">
        <v>994</v>
      </c>
      <c r="B995" s="4">
        <v>1</v>
      </c>
      <c r="C995" s="3">
        <v>2</v>
      </c>
    </row>
    <row r="996" spans="1:5" x14ac:dyDescent="0.25">
      <c r="A996">
        <v>995</v>
      </c>
      <c r="B996" s="4">
        <v>1</v>
      </c>
      <c r="C996" s="3">
        <v>2</v>
      </c>
    </row>
    <row r="997" spans="1:5" x14ac:dyDescent="0.25">
      <c r="A997">
        <v>996</v>
      </c>
      <c r="B997" s="4">
        <v>1</v>
      </c>
      <c r="C997" s="3">
        <v>2</v>
      </c>
    </row>
    <row r="998" spans="1:5" x14ac:dyDescent="0.25">
      <c r="A998">
        <v>997</v>
      </c>
      <c r="B998" s="4">
        <v>1</v>
      </c>
      <c r="C998" s="3">
        <v>2</v>
      </c>
    </row>
    <row r="999" spans="1:5" x14ac:dyDescent="0.25">
      <c r="A999">
        <v>998</v>
      </c>
      <c r="C999" s="3">
        <v>2</v>
      </c>
    </row>
    <row r="1000" spans="1:5" x14ac:dyDescent="0.25">
      <c r="A1000">
        <v>999</v>
      </c>
      <c r="C1000" s="3">
        <v>2</v>
      </c>
    </row>
    <row r="1001" spans="1:5" x14ac:dyDescent="0.25">
      <c r="A1001">
        <v>1000</v>
      </c>
      <c r="C1001" s="3">
        <v>2</v>
      </c>
      <c r="D1001" s="2">
        <v>3</v>
      </c>
    </row>
    <row r="1002" spans="1:5" x14ac:dyDescent="0.25">
      <c r="A1002">
        <v>1001</v>
      </c>
      <c r="D1002" s="2">
        <v>3</v>
      </c>
      <c r="E1002" s="5">
        <v>4</v>
      </c>
    </row>
    <row r="1003" spans="1:5" x14ac:dyDescent="0.25">
      <c r="A1003">
        <v>1002</v>
      </c>
      <c r="D1003" s="2">
        <v>3</v>
      </c>
      <c r="E1003" s="5">
        <v>4</v>
      </c>
    </row>
    <row r="1004" spans="1:5" x14ac:dyDescent="0.25">
      <c r="A1004">
        <v>1003</v>
      </c>
      <c r="D1004" s="2">
        <v>3</v>
      </c>
      <c r="E1004" s="5">
        <v>4</v>
      </c>
    </row>
    <row r="1005" spans="1:5" x14ac:dyDescent="0.25">
      <c r="A1005">
        <v>1004</v>
      </c>
      <c r="D1005" s="2">
        <v>3</v>
      </c>
      <c r="E1005" s="5">
        <v>4</v>
      </c>
    </row>
    <row r="1006" spans="1:5" x14ac:dyDescent="0.25">
      <c r="A1006">
        <v>1005</v>
      </c>
      <c r="D1006" s="2">
        <v>3</v>
      </c>
      <c r="E1006" s="5">
        <v>4</v>
      </c>
    </row>
    <row r="1007" spans="1:5" x14ac:dyDescent="0.25">
      <c r="A1007">
        <v>1006</v>
      </c>
      <c r="D1007" s="2">
        <v>3</v>
      </c>
      <c r="E1007" s="5">
        <v>4</v>
      </c>
    </row>
    <row r="1008" spans="1:5" x14ac:dyDescent="0.25">
      <c r="A1008">
        <v>1007</v>
      </c>
      <c r="D1008" s="2">
        <v>3</v>
      </c>
      <c r="E1008" s="5">
        <v>4</v>
      </c>
    </row>
    <row r="1009" spans="1:5" x14ac:dyDescent="0.25">
      <c r="A1009">
        <v>1008</v>
      </c>
      <c r="D1009" s="2">
        <v>3</v>
      </c>
      <c r="E1009" s="5">
        <v>4</v>
      </c>
    </row>
    <row r="1010" spans="1:5" x14ac:dyDescent="0.25">
      <c r="A1010">
        <v>1009</v>
      </c>
      <c r="D1010" s="2">
        <v>3</v>
      </c>
      <c r="E1010" s="5">
        <v>4</v>
      </c>
    </row>
    <row r="1011" spans="1:5" x14ac:dyDescent="0.25">
      <c r="A1011">
        <v>1010</v>
      </c>
      <c r="D1011" s="2">
        <v>3</v>
      </c>
      <c r="E1011" s="5">
        <v>4</v>
      </c>
    </row>
    <row r="1012" spans="1:5" x14ac:dyDescent="0.25">
      <c r="A1012">
        <v>1011</v>
      </c>
      <c r="B1012" s="4">
        <v>1</v>
      </c>
      <c r="D1012" s="2">
        <v>3</v>
      </c>
      <c r="E1012" s="5">
        <v>4</v>
      </c>
    </row>
    <row r="1013" spans="1:5" x14ac:dyDescent="0.25">
      <c r="A1013">
        <v>1012</v>
      </c>
      <c r="B1013" s="4">
        <v>1</v>
      </c>
    </row>
    <row r="1014" spans="1:5" x14ac:dyDescent="0.25">
      <c r="A1014">
        <v>1013</v>
      </c>
      <c r="B1014" s="4">
        <v>1</v>
      </c>
    </row>
    <row r="1015" spans="1:5" x14ac:dyDescent="0.25">
      <c r="A1015">
        <v>1014</v>
      </c>
      <c r="B1015" s="4">
        <v>1</v>
      </c>
    </row>
    <row r="1016" spans="1:5" x14ac:dyDescent="0.25">
      <c r="A1016">
        <v>1015</v>
      </c>
      <c r="B1016" s="4">
        <v>1</v>
      </c>
    </row>
    <row r="1017" spans="1:5" x14ac:dyDescent="0.25">
      <c r="A1017">
        <v>1016</v>
      </c>
      <c r="B1017" s="4">
        <v>1</v>
      </c>
    </row>
    <row r="1018" spans="1:5" x14ac:dyDescent="0.25">
      <c r="A1018">
        <v>1017</v>
      </c>
      <c r="B1018" s="4">
        <v>1</v>
      </c>
    </row>
    <row r="1019" spans="1:5" x14ac:dyDescent="0.25">
      <c r="A1019">
        <v>1018</v>
      </c>
      <c r="B1019" s="4">
        <v>1</v>
      </c>
      <c r="C1019" s="3">
        <v>2</v>
      </c>
    </row>
    <row r="1020" spans="1:5" x14ac:dyDescent="0.25">
      <c r="A1020">
        <v>1019</v>
      </c>
      <c r="B1020" s="4">
        <v>1</v>
      </c>
      <c r="C1020" s="3">
        <v>2</v>
      </c>
    </row>
    <row r="1021" spans="1:5" x14ac:dyDescent="0.25">
      <c r="A1021">
        <v>1020</v>
      </c>
      <c r="B1021" s="4">
        <v>1</v>
      </c>
      <c r="C1021" s="3">
        <v>2</v>
      </c>
    </row>
    <row r="1022" spans="1:5" x14ac:dyDescent="0.25">
      <c r="A1022">
        <v>1021</v>
      </c>
      <c r="B1022" s="4">
        <v>1</v>
      </c>
      <c r="C1022" s="3">
        <v>2</v>
      </c>
    </row>
    <row r="1023" spans="1:5" x14ac:dyDescent="0.25">
      <c r="A1023">
        <v>1022</v>
      </c>
      <c r="B1023" s="4">
        <v>1</v>
      </c>
      <c r="C1023" s="3">
        <v>2</v>
      </c>
    </row>
    <row r="1024" spans="1:5" x14ac:dyDescent="0.25">
      <c r="A1024">
        <v>1023</v>
      </c>
      <c r="C1024" s="3">
        <v>2</v>
      </c>
    </row>
    <row r="1025" spans="1:5" x14ac:dyDescent="0.25">
      <c r="A1025">
        <v>1024</v>
      </c>
      <c r="C1025" s="3">
        <v>2</v>
      </c>
    </row>
    <row r="1026" spans="1:5" x14ac:dyDescent="0.25">
      <c r="A1026">
        <v>1025</v>
      </c>
      <c r="C1026" s="3">
        <v>2</v>
      </c>
    </row>
    <row r="1027" spans="1:5" x14ac:dyDescent="0.25">
      <c r="A1027">
        <v>1026</v>
      </c>
      <c r="C1027" s="3">
        <v>2</v>
      </c>
      <c r="D1027" s="2">
        <v>3</v>
      </c>
      <c r="E1027" s="5">
        <v>4</v>
      </c>
    </row>
    <row r="1028" spans="1:5" x14ac:dyDescent="0.25">
      <c r="A1028">
        <v>1027</v>
      </c>
      <c r="C1028" s="3">
        <v>2</v>
      </c>
      <c r="D1028" s="2">
        <v>3</v>
      </c>
      <c r="E1028" s="5">
        <v>4</v>
      </c>
    </row>
    <row r="1029" spans="1:5" x14ac:dyDescent="0.25">
      <c r="A1029">
        <v>1028</v>
      </c>
      <c r="D1029" s="2">
        <v>3</v>
      </c>
      <c r="E1029" s="5">
        <v>4</v>
      </c>
    </row>
    <row r="1030" spans="1:5" x14ac:dyDescent="0.25">
      <c r="A1030">
        <v>1029</v>
      </c>
      <c r="D1030" s="2">
        <v>3</v>
      </c>
      <c r="E1030" s="5">
        <v>4</v>
      </c>
    </row>
    <row r="1031" spans="1:5" x14ac:dyDescent="0.25">
      <c r="A1031">
        <v>1030</v>
      </c>
      <c r="D1031" s="2">
        <v>3</v>
      </c>
      <c r="E1031" s="5">
        <v>4</v>
      </c>
    </row>
    <row r="1032" spans="1:5" x14ac:dyDescent="0.25">
      <c r="A1032">
        <v>1031</v>
      </c>
      <c r="D1032" s="2">
        <v>3</v>
      </c>
      <c r="E1032" s="5">
        <v>4</v>
      </c>
    </row>
    <row r="1033" spans="1:5" x14ac:dyDescent="0.25">
      <c r="A1033">
        <v>1032</v>
      </c>
      <c r="D1033" s="2">
        <v>3</v>
      </c>
      <c r="E1033" s="5">
        <v>4</v>
      </c>
    </row>
    <row r="1034" spans="1:5" x14ac:dyDescent="0.25">
      <c r="A1034">
        <v>1033</v>
      </c>
      <c r="D1034" s="2">
        <v>3</v>
      </c>
      <c r="E1034" s="5">
        <v>4</v>
      </c>
    </row>
    <row r="1035" spans="1:5" x14ac:dyDescent="0.25">
      <c r="A1035">
        <v>1034</v>
      </c>
      <c r="D1035" s="2">
        <v>3</v>
      </c>
      <c r="E1035" s="5">
        <v>4</v>
      </c>
    </row>
    <row r="1036" spans="1:5" x14ac:dyDescent="0.25">
      <c r="A1036">
        <v>1035</v>
      </c>
      <c r="D1036" s="2">
        <v>3</v>
      </c>
      <c r="E1036" s="5">
        <v>4</v>
      </c>
    </row>
    <row r="1037" spans="1:5" x14ac:dyDescent="0.25">
      <c r="A1037">
        <v>1036</v>
      </c>
      <c r="D1037" s="2">
        <v>3</v>
      </c>
      <c r="E1037" s="5">
        <v>4</v>
      </c>
    </row>
    <row r="1038" spans="1:5" x14ac:dyDescent="0.25">
      <c r="A1038">
        <v>1037</v>
      </c>
      <c r="B1038" s="4">
        <v>1</v>
      </c>
      <c r="D1038" s="2">
        <v>3</v>
      </c>
      <c r="E1038" s="5">
        <v>4</v>
      </c>
    </row>
    <row r="1039" spans="1:5" x14ac:dyDescent="0.25">
      <c r="A1039">
        <v>1038</v>
      </c>
      <c r="B1039" s="4">
        <v>1</v>
      </c>
      <c r="D1039" s="2">
        <v>3</v>
      </c>
      <c r="E1039" s="5">
        <v>4</v>
      </c>
    </row>
    <row r="1040" spans="1:5" x14ac:dyDescent="0.25">
      <c r="A1040">
        <v>1039</v>
      </c>
      <c r="B1040" s="4">
        <v>1</v>
      </c>
    </row>
    <row r="1041" spans="1:5" x14ac:dyDescent="0.25">
      <c r="A1041">
        <v>1040</v>
      </c>
      <c r="B1041" s="4">
        <v>1</v>
      </c>
    </row>
    <row r="1042" spans="1:5" x14ac:dyDescent="0.25">
      <c r="A1042">
        <v>1041</v>
      </c>
      <c r="B1042" s="4">
        <v>1</v>
      </c>
    </row>
    <row r="1043" spans="1:5" x14ac:dyDescent="0.25">
      <c r="A1043">
        <v>1042</v>
      </c>
      <c r="B1043" s="4">
        <v>1</v>
      </c>
    </row>
    <row r="1044" spans="1:5" x14ac:dyDescent="0.25">
      <c r="A1044">
        <v>1043</v>
      </c>
      <c r="B1044" s="4">
        <v>1</v>
      </c>
    </row>
    <row r="1045" spans="1:5" x14ac:dyDescent="0.25">
      <c r="A1045">
        <v>1044</v>
      </c>
      <c r="B1045" s="4">
        <v>1</v>
      </c>
    </row>
    <row r="1046" spans="1:5" x14ac:dyDescent="0.25">
      <c r="A1046">
        <v>1045</v>
      </c>
      <c r="B1046" s="4">
        <v>1</v>
      </c>
      <c r="C1046" s="3">
        <v>2</v>
      </c>
    </row>
    <row r="1047" spans="1:5" x14ac:dyDescent="0.25">
      <c r="A1047">
        <v>1046</v>
      </c>
      <c r="B1047" s="4">
        <v>1</v>
      </c>
      <c r="C1047" s="3">
        <v>2</v>
      </c>
    </row>
    <row r="1048" spans="1:5" x14ac:dyDescent="0.25">
      <c r="A1048">
        <v>1047</v>
      </c>
      <c r="B1048" s="4">
        <v>1</v>
      </c>
      <c r="C1048" s="3">
        <v>2</v>
      </c>
    </row>
    <row r="1049" spans="1:5" x14ac:dyDescent="0.25">
      <c r="A1049">
        <v>1048</v>
      </c>
      <c r="C1049" s="3">
        <v>2</v>
      </c>
    </row>
    <row r="1050" spans="1:5" x14ac:dyDescent="0.25">
      <c r="A1050">
        <v>1049</v>
      </c>
      <c r="C1050" s="3">
        <v>2</v>
      </c>
    </row>
    <row r="1051" spans="1:5" x14ac:dyDescent="0.25">
      <c r="A1051">
        <v>1050</v>
      </c>
      <c r="C1051" s="3">
        <v>2</v>
      </c>
    </row>
    <row r="1052" spans="1:5" x14ac:dyDescent="0.25">
      <c r="A1052">
        <v>1051</v>
      </c>
      <c r="C1052" s="3">
        <v>2</v>
      </c>
      <c r="D1052" s="2">
        <v>3</v>
      </c>
    </row>
    <row r="1053" spans="1:5" x14ac:dyDescent="0.25">
      <c r="A1053">
        <v>1052</v>
      </c>
      <c r="C1053" s="3">
        <v>2</v>
      </c>
      <c r="D1053" s="2">
        <v>3</v>
      </c>
    </row>
    <row r="1054" spans="1:5" x14ac:dyDescent="0.25">
      <c r="A1054">
        <v>1053</v>
      </c>
      <c r="C1054" s="3">
        <v>2</v>
      </c>
      <c r="D1054" s="2">
        <v>3</v>
      </c>
      <c r="E1054" s="5">
        <v>4</v>
      </c>
    </row>
    <row r="1055" spans="1:5" x14ac:dyDescent="0.25">
      <c r="A1055">
        <v>1054</v>
      </c>
      <c r="D1055" s="2">
        <v>3</v>
      </c>
      <c r="E1055" s="5">
        <v>4</v>
      </c>
    </row>
    <row r="1056" spans="1:5" x14ac:dyDescent="0.25">
      <c r="A1056">
        <v>1055</v>
      </c>
      <c r="D1056" s="2">
        <v>3</v>
      </c>
      <c r="E1056" s="5">
        <v>4</v>
      </c>
    </row>
    <row r="1057" spans="1:5" x14ac:dyDescent="0.25">
      <c r="A1057">
        <v>1056</v>
      </c>
      <c r="D1057" s="2">
        <v>3</v>
      </c>
      <c r="E1057" s="5">
        <v>4</v>
      </c>
    </row>
    <row r="1058" spans="1:5" x14ac:dyDescent="0.25">
      <c r="A1058">
        <v>1057</v>
      </c>
      <c r="D1058" s="2">
        <v>3</v>
      </c>
      <c r="E1058" s="5">
        <v>4</v>
      </c>
    </row>
    <row r="1059" spans="1:5" x14ac:dyDescent="0.25">
      <c r="A1059">
        <v>1058</v>
      </c>
      <c r="D1059" s="2">
        <v>3</v>
      </c>
      <c r="E1059" s="5">
        <v>4</v>
      </c>
    </row>
    <row r="1060" spans="1:5" x14ac:dyDescent="0.25">
      <c r="A1060">
        <v>1059</v>
      </c>
      <c r="D1060" s="2">
        <v>3</v>
      </c>
      <c r="E1060" s="5">
        <v>4</v>
      </c>
    </row>
    <row r="1061" spans="1:5" x14ac:dyDescent="0.25">
      <c r="A1061">
        <v>1060</v>
      </c>
      <c r="D1061" s="2">
        <v>3</v>
      </c>
      <c r="E1061" s="5">
        <v>4</v>
      </c>
    </row>
    <row r="1062" spans="1:5" x14ac:dyDescent="0.25">
      <c r="A1062">
        <v>1061</v>
      </c>
      <c r="B1062" s="4">
        <v>1</v>
      </c>
      <c r="D1062" s="2">
        <v>3</v>
      </c>
      <c r="E1062" s="5">
        <v>4</v>
      </c>
    </row>
    <row r="1063" spans="1:5" x14ac:dyDescent="0.25">
      <c r="A1063">
        <v>1062</v>
      </c>
      <c r="B1063" s="4">
        <v>1</v>
      </c>
      <c r="D1063" s="2">
        <v>3</v>
      </c>
      <c r="E1063" s="5">
        <v>4</v>
      </c>
    </row>
    <row r="1064" spans="1:5" x14ac:dyDescent="0.25">
      <c r="A1064">
        <v>1063</v>
      </c>
      <c r="B1064" s="4">
        <v>1</v>
      </c>
      <c r="E1064" s="5">
        <v>4</v>
      </c>
    </row>
    <row r="1065" spans="1:5" x14ac:dyDescent="0.25">
      <c r="A1065">
        <v>1064</v>
      </c>
      <c r="B1065" s="4">
        <v>1</v>
      </c>
      <c r="E1065" s="5">
        <v>4</v>
      </c>
    </row>
    <row r="1066" spans="1:5" x14ac:dyDescent="0.25">
      <c r="A1066">
        <v>1065</v>
      </c>
      <c r="B1066" s="4">
        <v>1</v>
      </c>
      <c r="E1066" s="5">
        <v>4</v>
      </c>
    </row>
    <row r="1067" spans="1:5" x14ac:dyDescent="0.25">
      <c r="A1067">
        <v>1066</v>
      </c>
      <c r="B1067" s="4">
        <v>1</v>
      </c>
    </row>
    <row r="1068" spans="1:5" x14ac:dyDescent="0.25">
      <c r="A1068">
        <v>1067</v>
      </c>
      <c r="B1068" s="4">
        <v>1</v>
      </c>
    </row>
    <row r="1069" spans="1:5" x14ac:dyDescent="0.25">
      <c r="A1069">
        <v>1068</v>
      </c>
      <c r="B1069" s="4">
        <v>1</v>
      </c>
      <c r="C1069" s="3">
        <v>2</v>
      </c>
    </row>
    <row r="1070" spans="1:5" x14ac:dyDescent="0.25">
      <c r="A1070">
        <v>1069</v>
      </c>
      <c r="B1070" s="4">
        <v>1</v>
      </c>
      <c r="C1070" s="3">
        <v>2</v>
      </c>
    </row>
    <row r="1071" spans="1:5" x14ac:dyDescent="0.25">
      <c r="A1071">
        <v>1070</v>
      </c>
      <c r="B1071" s="4">
        <v>1</v>
      </c>
      <c r="C1071" s="3">
        <v>2</v>
      </c>
    </row>
    <row r="1072" spans="1:5" x14ac:dyDescent="0.25">
      <c r="A1072">
        <v>1071</v>
      </c>
      <c r="B1072" s="4">
        <v>1</v>
      </c>
      <c r="C1072" s="3">
        <v>2</v>
      </c>
    </row>
    <row r="1073" spans="1:5" x14ac:dyDescent="0.25">
      <c r="A1073">
        <v>1072</v>
      </c>
      <c r="B1073" s="4">
        <v>1</v>
      </c>
      <c r="C1073" s="3">
        <v>2</v>
      </c>
    </row>
    <row r="1074" spans="1:5" x14ac:dyDescent="0.25">
      <c r="A1074">
        <v>1073</v>
      </c>
      <c r="C1074" s="3">
        <v>2</v>
      </c>
    </row>
    <row r="1075" spans="1:5" x14ac:dyDescent="0.25">
      <c r="A1075">
        <v>1074</v>
      </c>
      <c r="C1075" s="3">
        <v>2</v>
      </c>
    </row>
    <row r="1076" spans="1:5" x14ac:dyDescent="0.25">
      <c r="A1076">
        <v>1075</v>
      </c>
      <c r="C1076" s="3">
        <v>2</v>
      </c>
    </row>
    <row r="1077" spans="1:5" x14ac:dyDescent="0.25">
      <c r="A1077">
        <v>1076</v>
      </c>
      <c r="C1077" s="3">
        <v>2</v>
      </c>
      <c r="D1077" s="2">
        <v>3</v>
      </c>
    </row>
    <row r="1078" spans="1:5" x14ac:dyDescent="0.25">
      <c r="A1078">
        <v>1077</v>
      </c>
      <c r="C1078" s="3">
        <v>2</v>
      </c>
      <c r="D1078" s="2">
        <v>3</v>
      </c>
    </row>
    <row r="1079" spans="1:5" x14ac:dyDescent="0.25">
      <c r="A1079">
        <v>1078</v>
      </c>
      <c r="C1079" s="3">
        <v>2</v>
      </c>
      <c r="D1079" s="2">
        <v>3</v>
      </c>
    </row>
    <row r="1080" spans="1:5" x14ac:dyDescent="0.25">
      <c r="A1080">
        <v>1079</v>
      </c>
      <c r="C1080" s="3">
        <v>2</v>
      </c>
      <c r="D1080" s="2">
        <v>3</v>
      </c>
      <c r="E1080" s="5">
        <v>4</v>
      </c>
    </row>
    <row r="1081" spans="1:5" x14ac:dyDescent="0.25">
      <c r="A1081">
        <v>1080</v>
      </c>
      <c r="D1081" s="2">
        <v>3</v>
      </c>
      <c r="E1081" s="5">
        <v>4</v>
      </c>
    </row>
    <row r="1082" spans="1:5" x14ac:dyDescent="0.25">
      <c r="A1082">
        <v>1081</v>
      </c>
      <c r="D1082" s="2">
        <v>3</v>
      </c>
      <c r="E1082" s="5">
        <v>4</v>
      </c>
    </row>
    <row r="1083" spans="1:5" x14ac:dyDescent="0.25">
      <c r="A1083">
        <v>1082</v>
      </c>
      <c r="D1083" s="2">
        <v>3</v>
      </c>
      <c r="E1083" s="5">
        <v>4</v>
      </c>
    </row>
    <row r="1084" spans="1:5" x14ac:dyDescent="0.25">
      <c r="A1084">
        <v>1083</v>
      </c>
      <c r="D1084" s="2">
        <v>3</v>
      </c>
      <c r="E1084" s="5">
        <v>4</v>
      </c>
    </row>
    <row r="1085" spans="1:5" x14ac:dyDescent="0.25">
      <c r="A1085">
        <v>1084</v>
      </c>
      <c r="D1085" s="2">
        <v>3</v>
      </c>
      <c r="E1085" s="5">
        <v>4</v>
      </c>
    </row>
    <row r="1086" spans="1:5" x14ac:dyDescent="0.25">
      <c r="A1086">
        <v>1085</v>
      </c>
      <c r="B1086" s="4">
        <v>1</v>
      </c>
      <c r="D1086" s="2">
        <v>3</v>
      </c>
      <c r="E1086" s="5">
        <v>4</v>
      </c>
    </row>
    <row r="1087" spans="1:5" x14ac:dyDescent="0.25">
      <c r="A1087">
        <v>1086</v>
      </c>
      <c r="B1087" s="4">
        <v>1</v>
      </c>
      <c r="D1087" s="2">
        <v>3</v>
      </c>
      <c r="E1087" s="5">
        <v>4</v>
      </c>
    </row>
    <row r="1088" spans="1:5" x14ac:dyDescent="0.25">
      <c r="A1088">
        <v>1087</v>
      </c>
      <c r="B1088" s="4">
        <v>1</v>
      </c>
      <c r="D1088" s="2">
        <v>3</v>
      </c>
      <c r="E1088" s="5">
        <v>4</v>
      </c>
    </row>
    <row r="1089" spans="1:5" x14ac:dyDescent="0.25">
      <c r="A1089">
        <v>1088</v>
      </c>
      <c r="B1089" s="4">
        <v>1</v>
      </c>
      <c r="D1089" s="2">
        <v>3</v>
      </c>
      <c r="E1089" s="5">
        <v>4</v>
      </c>
    </row>
    <row r="1090" spans="1:5" x14ac:dyDescent="0.25">
      <c r="A1090">
        <v>1089</v>
      </c>
      <c r="B1090" s="4">
        <v>1</v>
      </c>
      <c r="E1090" s="5">
        <v>4</v>
      </c>
    </row>
    <row r="1091" spans="1:5" x14ac:dyDescent="0.25">
      <c r="A1091">
        <v>1090</v>
      </c>
      <c r="B1091" s="4">
        <v>1</v>
      </c>
      <c r="E1091" s="5">
        <v>4</v>
      </c>
    </row>
    <row r="1092" spans="1:5" x14ac:dyDescent="0.25">
      <c r="A1092">
        <v>1091</v>
      </c>
      <c r="B1092" s="4">
        <v>1</v>
      </c>
      <c r="E1092" s="5">
        <v>4</v>
      </c>
    </row>
    <row r="1093" spans="1:5" x14ac:dyDescent="0.25">
      <c r="A1093">
        <v>1092</v>
      </c>
      <c r="B1093" s="4">
        <v>1</v>
      </c>
      <c r="E1093" s="5">
        <v>4</v>
      </c>
    </row>
    <row r="1094" spans="1:5" x14ac:dyDescent="0.25">
      <c r="A1094">
        <v>1093</v>
      </c>
      <c r="B1094" s="4">
        <v>1</v>
      </c>
      <c r="E1094" s="5">
        <v>4</v>
      </c>
    </row>
    <row r="1095" spans="1:5" x14ac:dyDescent="0.25">
      <c r="A1095">
        <v>1094</v>
      </c>
      <c r="B1095" s="4">
        <v>1</v>
      </c>
      <c r="E1095" s="5">
        <v>4</v>
      </c>
    </row>
    <row r="1096" spans="1:5" x14ac:dyDescent="0.25">
      <c r="A1096">
        <v>1095</v>
      </c>
      <c r="B1096" s="4">
        <v>1</v>
      </c>
    </row>
    <row r="1097" spans="1:5" x14ac:dyDescent="0.25">
      <c r="A1097">
        <v>1096</v>
      </c>
      <c r="B1097" s="4">
        <v>1</v>
      </c>
      <c r="C1097" s="3">
        <v>2</v>
      </c>
    </row>
    <row r="1098" spans="1:5" x14ac:dyDescent="0.25">
      <c r="A1098">
        <v>1097</v>
      </c>
      <c r="B1098" s="4">
        <v>1</v>
      </c>
      <c r="C1098" s="3">
        <v>2</v>
      </c>
    </row>
    <row r="1099" spans="1:5" x14ac:dyDescent="0.25">
      <c r="A1099">
        <v>1098</v>
      </c>
      <c r="B1099" s="4">
        <v>1</v>
      </c>
      <c r="C1099" s="3">
        <v>2</v>
      </c>
    </row>
    <row r="1100" spans="1:5" x14ac:dyDescent="0.25">
      <c r="A1100">
        <v>1099</v>
      </c>
      <c r="B1100" s="4">
        <v>1</v>
      </c>
      <c r="C1100" s="3">
        <v>2</v>
      </c>
    </row>
    <row r="1101" spans="1:5" x14ac:dyDescent="0.25">
      <c r="A1101">
        <v>1100</v>
      </c>
      <c r="B1101" s="4">
        <v>1</v>
      </c>
      <c r="C1101" s="3">
        <v>2</v>
      </c>
    </row>
    <row r="1102" spans="1:5" x14ac:dyDescent="0.25">
      <c r="A1102">
        <v>1101</v>
      </c>
      <c r="C1102" s="3">
        <v>2</v>
      </c>
    </row>
    <row r="1103" spans="1:5" x14ac:dyDescent="0.25">
      <c r="A1103">
        <v>1102</v>
      </c>
      <c r="C1103" s="3">
        <v>2</v>
      </c>
    </row>
    <row r="1104" spans="1:5" x14ac:dyDescent="0.25">
      <c r="A1104">
        <v>1103</v>
      </c>
      <c r="C1104" s="3">
        <v>2</v>
      </c>
      <c r="D1104" s="2">
        <v>3</v>
      </c>
    </row>
    <row r="1105" spans="1:6" x14ac:dyDescent="0.25">
      <c r="A1105">
        <v>1104</v>
      </c>
      <c r="C1105" s="3">
        <v>2</v>
      </c>
      <c r="D1105" s="2">
        <v>3</v>
      </c>
    </row>
    <row r="1106" spans="1:6" x14ac:dyDescent="0.25">
      <c r="A1106">
        <v>1105</v>
      </c>
      <c r="C1106" s="3">
        <v>2</v>
      </c>
      <c r="D1106" s="2">
        <v>3</v>
      </c>
    </row>
    <row r="1107" spans="1:6" x14ac:dyDescent="0.25">
      <c r="A1107">
        <v>1106</v>
      </c>
      <c r="C1107" s="3">
        <v>2</v>
      </c>
      <c r="D1107" s="2">
        <v>3</v>
      </c>
    </row>
    <row r="1108" spans="1:6" x14ac:dyDescent="0.25">
      <c r="A1108">
        <v>1107</v>
      </c>
      <c r="C1108" s="3">
        <v>2</v>
      </c>
      <c r="D1108" s="2">
        <v>3</v>
      </c>
    </row>
    <row r="1109" spans="1:6" x14ac:dyDescent="0.25">
      <c r="A1109">
        <v>1108</v>
      </c>
      <c r="C1109" s="3">
        <v>2</v>
      </c>
      <c r="D1109" s="2">
        <v>3</v>
      </c>
    </row>
    <row r="1110" spans="1:6" x14ac:dyDescent="0.25">
      <c r="A1110">
        <v>1109</v>
      </c>
      <c r="C1110" s="3">
        <v>2</v>
      </c>
      <c r="D1110" s="2">
        <v>3</v>
      </c>
    </row>
    <row r="1111" spans="1:6" x14ac:dyDescent="0.25">
      <c r="A1111">
        <v>1110</v>
      </c>
      <c r="C1111" s="3">
        <v>2</v>
      </c>
      <c r="D1111" s="2">
        <v>3</v>
      </c>
      <c r="E1111" s="5">
        <v>4</v>
      </c>
    </row>
    <row r="1112" spans="1:6" x14ac:dyDescent="0.25">
      <c r="A1112">
        <v>1111</v>
      </c>
      <c r="C1112" s="3">
        <v>2</v>
      </c>
      <c r="D1112" s="2">
        <v>3</v>
      </c>
      <c r="E1112" s="5">
        <v>4</v>
      </c>
    </row>
    <row r="1113" spans="1:6" x14ac:dyDescent="0.25">
      <c r="A1113">
        <v>1112</v>
      </c>
      <c r="B1113" s="4">
        <v>1</v>
      </c>
      <c r="D1113" s="2">
        <v>3</v>
      </c>
      <c r="E1113" s="5">
        <v>4</v>
      </c>
    </row>
    <row r="1114" spans="1:6" x14ac:dyDescent="0.25">
      <c r="A1114">
        <v>1113</v>
      </c>
      <c r="B1114" s="4">
        <v>1</v>
      </c>
      <c r="D1114" s="2">
        <v>3</v>
      </c>
      <c r="E1114" s="5">
        <v>4</v>
      </c>
      <c r="F1114" t="s">
        <v>22</v>
      </c>
    </row>
    <row r="1115" spans="1:6" x14ac:dyDescent="0.25">
      <c r="A1115">
        <v>1114</v>
      </c>
    </row>
    <row r="1116" spans="1:6" x14ac:dyDescent="0.25">
      <c r="A1116">
        <v>1115</v>
      </c>
      <c r="F1116" t="s">
        <v>22</v>
      </c>
    </row>
    <row r="1117" spans="1:6" x14ac:dyDescent="0.25">
      <c r="A1117">
        <v>1116</v>
      </c>
      <c r="D1117" s="2">
        <v>3</v>
      </c>
    </row>
    <row r="1118" spans="1:6" x14ac:dyDescent="0.25">
      <c r="A1118">
        <v>1117</v>
      </c>
      <c r="D1118" s="2">
        <v>3</v>
      </c>
    </row>
    <row r="1119" spans="1:6" x14ac:dyDescent="0.25">
      <c r="A1119">
        <v>1118</v>
      </c>
      <c r="C1119" s="3">
        <v>2</v>
      </c>
      <c r="D1119" s="2">
        <v>3</v>
      </c>
    </row>
    <row r="1120" spans="1:6" x14ac:dyDescent="0.25">
      <c r="A1120">
        <v>1119</v>
      </c>
      <c r="C1120" s="3">
        <v>2</v>
      </c>
      <c r="D1120" s="2">
        <v>3</v>
      </c>
    </row>
    <row r="1121" spans="1:5" x14ac:dyDescent="0.25">
      <c r="A1121">
        <v>1120</v>
      </c>
      <c r="C1121" s="3">
        <v>2</v>
      </c>
      <c r="D1121" s="2">
        <v>3</v>
      </c>
    </row>
    <row r="1122" spans="1:5" x14ac:dyDescent="0.25">
      <c r="A1122">
        <v>1121</v>
      </c>
      <c r="C1122" s="3">
        <v>2</v>
      </c>
      <c r="D1122" s="2">
        <v>3</v>
      </c>
    </row>
    <row r="1123" spans="1:5" x14ac:dyDescent="0.25">
      <c r="A1123">
        <v>1122</v>
      </c>
      <c r="C1123" s="3">
        <v>2</v>
      </c>
      <c r="D1123" s="2">
        <v>3</v>
      </c>
    </row>
    <row r="1124" spans="1:5" x14ac:dyDescent="0.25">
      <c r="A1124">
        <v>1123</v>
      </c>
      <c r="C1124" s="3">
        <v>2</v>
      </c>
      <c r="D1124" s="2">
        <v>3</v>
      </c>
    </row>
    <row r="1125" spans="1:5" x14ac:dyDescent="0.25">
      <c r="A1125">
        <v>1124</v>
      </c>
      <c r="C1125" s="3">
        <v>2</v>
      </c>
      <c r="D1125" s="2">
        <v>3</v>
      </c>
    </row>
    <row r="1126" spans="1:5" x14ac:dyDescent="0.25">
      <c r="A1126">
        <v>1125</v>
      </c>
      <c r="C1126" s="3">
        <v>2</v>
      </c>
      <c r="D1126" s="2">
        <v>3</v>
      </c>
    </row>
    <row r="1127" spans="1:5" x14ac:dyDescent="0.25">
      <c r="A1127">
        <v>1126</v>
      </c>
      <c r="C1127" s="3">
        <v>2</v>
      </c>
      <c r="D1127" s="2">
        <v>3</v>
      </c>
    </row>
    <row r="1128" spans="1:5" x14ac:dyDescent="0.25">
      <c r="A1128">
        <v>1127</v>
      </c>
      <c r="C1128" s="3">
        <v>2</v>
      </c>
      <c r="D1128" s="2">
        <v>3</v>
      </c>
    </row>
    <row r="1129" spans="1:5" x14ac:dyDescent="0.25">
      <c r="A1129">
        <v>1128</v>
      </c>
      <c r="C1129" s="3">
        <v>2</v>
      </c>
      <c r="D1129" s="2">
        <v>3</v>
      </c>
    </row>
    <row r="1130" spans="1:5" x14ac:dyDescent="0.25">
      <c r="A1130">
        <v>1129</v>
      </c>
      <c r="C1130" s="3">
        <v>2</v>
      </c>
      <c r="D1130" s="2">
        <v>3</v>
      </c>
    </row>
    <row r="1131" spans="1:5" x14ac:dyDescent="0.25">
      <c r="A1131">
        <v>1130</v>
      </c>
      <c r="C1131" s="3">
        <v>2</v>
      </c>
    </row>
    <row r="1132" spans="1:5" x14ac:dyDescent="0.25">
      <c r="A1132">
        <v>1131</v>
      </c>
      <c r="C1132" s="3">
        <v>2</v>
      </c>
    </row>
    <row r="1133" spans="1:5" x14ac:dyDescent="0.25">
      <c r="A1133">
        <v>1132</v>
      </c>
      <c r="C1133" s="3">
        <v>2</v>
      </c>
    </row>
    <row r="1134" spans="1:5" x14ac:dyDescent="0.25">
      <c r="A1134">
        <v>1133</v>
      </c>
      <c r="B1134" s="4">
        <v>1</v>
      </c>
    </row>
    <row r="1135" spans="1:5" x14ac:dyDescent="0.25">
      <c r="A1135">
        <v>1134</v>
      </c>
      <c r="B1135" s="4">
        <v>1</v>
      </c>
    </row>
    <row r="1136" spans="1:5" x14ac:dyDescent="0.25">
      <c r="A1136">
        <v>1135</v>
      </c>
      <c r="B1136" s="4">
        <v>1</v>
      </c>
      <c r="E1136" s="5">
        <v>4</v>
      </c>
    </row>
    <row r="1137" spans="1:5" x14ac:dyDescent="0.25">
      <c r="A1137">
        <v>1136</v>
      </c>
      <c r="B1137" s="4">
        <v>1</v>
      </c>
      <c r="E1137" s="5">
        <v>4</v>
      </c>
    </row>
    <row r="1138" spans="1:5" x14ac:dyDescent="0.25">
      <c r="A1138">
        <v>1137</v>
      </c>
      <c r="B1138" s="4">
        <v>1</v>
      </c>
      <c r="E1138" s="5">
        <v>4</v>
      </c>
    </row>
    <row r="1139" spans="1:5" x14ac:dyDescent="0.25">
      <c r="A1139">
        <v>1138</v>
      </c>
      <c r="B1139" s="4">
        <v>1</v>
      </c>
      <c r="E1139" s="5">
        <v>4</v>
      </c>
    </row>
    <row r="1140" spans="1:5" x14ac:dyDescent="0.25">
      <c r="A1140">
        <v>1139</v>
      </c>
      <c r="B1140" s="4">
        <v>1</v>
      </c>
      <c r="E1140" s="5">
        <v>4</v>
      </c>
    </row>
    <row r="1141" spans="1:5" x14ac:dyDescent="0.25">
      <c r="A1141">
        <v>1140</v>
      </c>
      <c r="B1141" s="4">
        <v>1</v>
      </c>
      <c r="E1141" s="5">
        <v>4</v>
      </c>
    </row>
    <row r="1142" spans="1:5" x14ac:dyDescent="0.25">
      <c r="A1142">
        <v>1141</v>
      </c>
      <c r="B1142" s="4">
        <v>1</v>
      </c>
      <c r="E1142" s="5">
        <v>4</v>
      </c>
    </row>
    <row r="1143" spans="1:5" x14ac:dyDescent="0.25">
      <c r="A1143">
        <v>1142</v>
      </c>
      <c r="B1143" s="4">
        <v>1</v>
      </c>
      <c r="E1143" s="5">
        <v>4</v>
      </c>
    </row>
    <row r="1144" spans="1:5" x14ac:dyDescent="0.25">
      <c r="A1144">
        <v>1143</v>
      </c>
      <c r="B1144" s="4">
        <v>1</v>
      </c>
      <c r="E1144" s="5">
        <v>4</v>
      </c>
    </row>
    <row r="1145" spans="1:5" x14ac:dyDescent="0.25">
      <c r="A1145">
        <v>1144</v>
      </c>
      <c r="B1145" s="4">
        <v>1</v>
      </c>
      <c r="E1145" s="5">
        <v>4</v>
      </c>
    </row>
    <row r="1146" spans="1:5" x14ac:dyDescent="0.25">
      <c r="A1146">
        <v>1145</v>
      </c>
      <c r="E1146" s="5">
        <v>4</v>
      </c>
    </row>
    <row r="1147" spans="1:5" x14ac:dyDescent="0.25">
      <c r="A1147">
        <v>1146</v>
      </c>
      <c r="D1147" s="2">
        <v>3</v>
      </c>
      <c r="E1147" s="5">
        <v>4</v>
      </c>
    </row>
    <row r="1148" spans="1:5" x14ac:dyDescent="0.25">
      <c r="A1148">
        <v>1147</v>
      </c>
      <c r="D1148" s="2">
        <v>3</v>
      </c>
      <c r="E1148" s="5">
        <v>4</v>
      </c>
    </row>
    <row r="1149" spans="1:5" x14ac:dyDescent="0.25">
      <c r="A1149">
        <v>1148</v>
      </c>
      <c r="D1149" s="2">
        <v>3</v>
      </c>
    </row>
    <row r="1150" spans="1:5" x14ac:dyDescent="0.25">
      <c r="A1150">
        <v>1149</v>
      </c>
      <c r="C1150" s="3">
        <v>2</v>
      </c>
      <c r="D1150" s="2">
        <v>3</v>
      </c>
    </row>
    <row r="1151" spans="1:5" x14ac:dyDescent="0.25">
      <c r="A1151">
        <v>1150</v>
      </c>
      <c r="C1151" s="3">
        <v>2</v>
      </c>
      <c r="D1151" s="2">
        <v>3</v>
      </c>
    </row>
    <row r="1152" spans="1:5" x14ac:dyDescent="0.25">
      <c r="A1152">
        <v>1151</v>
      </c>
      <c r="C1152" s="3">
        <v>2</v>
      </c>
      <c r="D1152" s="2">
        <v>3</v>
      </c>
    </row>
    <row r="1153" spans="1:5" x14ac:dyDescent="0.25">
      <c r="A1153">
        <v>1152</v>
      </c>
      <c r="C1153" s="3">
        <v>2</v>
      </c>
      <c r="D1153" s="2">
        <v>3</v>
      </c>
    </row>
    <row r="1154" spans="1:5" x14ac:dyDescent="0.25">
      <c r="A1154">
        <v>1153</v>
      </c>
      <c r="C1154" s="3">
        <v>2</v>
      </c>
      <c r="D1154" s="2">
        <v>3</v>
      </c>
    </row>
    <row r="1155" spans="1:5" x14ac:dyDescent="0.25">
      <c r="A1155">
        <v>1154</v>
      </c>
      <c r="C1155" s="3">
        <v>2</v>
      </c>
      <c r="D1155" s="2">
        <v>3</v>
      </c>
    </row>
    <row r="1156" spans="1:5" x14ac:dyDescent="0.25">
      <c r="A1156">
        <v>1155</v>
      </c>
      <c r="C1156" s="3">
        <v>2</v>
      </c>
      <c r="D1156" s="2">
        <v>3</v>
      </c>
    </row>
    <row r="1157" spans="1:5" x14ac:dyDescent="0.25">
      <c r="A1157">
        <v>1156</v>
      </c>
      <c r="C1157" s="3">
        <v>2</v>
      </c>
    </row>
    <row r="1158" spans="1:5" x14ac:dyDescent="0.25">
      <c r="A1158">
        <v>1157</v>
      </c>
      <c r="C1158" s="3">
        <v>2</v>
      </c>
    </row>
    <row r="1159" spans="1:5" x14ac:dyDescent="0.25">
      <c r="A1159">
        <v>1158</v>
      </c>
      <c r="C1159" s="3">
        <v>2</v>
      </c>
    </row>
    <row r="1160" spans="1:5" x14ac:dyDescent="0.25">
      <c r="A1160">
        <v>1159</v>
      </c>
      <c r="B1160" s="4">
        <v>1</v>
      </c>
    </row>
    <row r="1161" spans="1:5" x14ac:dyDescent="0.25">
      <c r="A1161">
        <v>1160</v>
      </c>
      <c r="B1161" s="4">
        <v>1</v>
      </c>
    </row>
    <row r="1162" spans="1:5" x14ac:dyDescent="0.25">
      <c r="A1162">
        <v>1161</v>
      </c>
      <c r="B1162" s="4">
        <v>1</v>
      </c>
      <c r="E1162" s="5">
        <v>4</v>
      </c>
    </row>
    <row r="1163" spans="1:5" x14ac:dyDescent="0.25">
      <c r="A1163">
        <v>1162</v>
      </c>
      <c r="B1163" s="4">
        <v>1</v>
      </c>
      <c r="E1163" s="5">
        <v>4</v>
      </c>
    </row>
    <row r="1164" spans="1:5" x14ac:dyDescent="0.25">
      <c r="A1164">
        <v>1163</v>
      </c>
      <c r="B1164" s="4">
        <v>1</v>
      </c>
      <c r="E1164" s="5">
        <v>4</v>
      </c>
    </row>
    <row r="1165" spans="1:5" x14ac:dyDescent="0.25">
      <c r="A1165">
        <v>1164</v>
      </c>
      <c r="B1165" s="4">
        <v>1</v>
      </c>
      <c r="E1165" s="5">
        <v>4</v>
      </c>
    </row>
    <row r="1166" spans="1:5" x14ac:dyDescent="0.25">
      <c r="A1166">
        <v>1165</v>
      </c>
      <c r="B1166" s="4">
        <v>1</v>
      </c>
      <c r="E1166" s="5">
        <v>4</v>
      </c>
    </row>
    <row r="1167" spans="1:5" x14ac:dyDescent="0.25">
      <c r="A1167">
        <v>1166</v>
      </c>
      <c r="B1167" s="4">
        <v>1</v>
      </c>
      <c r="E1167" s="5">
        <v>4</v>
      </c>
    </row>
    <row r="1168" spans="1:5" x14ac:dyDescent="0.25">
      <c r="A1168">
        <v>1167</v>
      </c>
      <c r="B1168" s="4">
        <v>1</v>
      </c>
      <c r="D1168" s="2">
        <v>3</v>
      </c>
      <c r="E1168" s="5">
        <v>4</v>
      </c>
    </row>
    <row r="1169" spans="1:5" x14ac:dyDescent="0.25">
      <c r="A1169">
        <v>1168</v>
      </c>
      <c r="D1169" s="2">
        <v>3</v>
      </c>
      <c r="E1169" s="5">
        <v>4</v>
      </c>
    </row>
    <row r="1170" spans="1:5" x14ac:dyDescent="0.25">
      <c r="A1170">
        <v>1169</v>
      </c>
      <c r="D1170" s="2">
        <v>3</v>
      </c>
      <c r="E1170" s="5">
        <v>4</v>
      </c>
    </row>
    <row r="1171" spans="1:5" x14ac:dyDescent="0.25">
      <c r="A1171">
        <v>1170</v>
      </c>
      <c r="D1171" s="2">
        <v>3</v>
      </c>
      <c r="E1171" s="5">
        <v>4</v>
      </c>
    </row>
    <row r="1172" spans="1:5" x14ac:dyDescent="0.25">
      <c r="A1172">
        <v>1171</v>
      </c>
      <c r="D1172" s="2">
        <v>3</v>
      </c>
    </row>
    <row r="1173" spans="1:5" x14ac:dyDescent="0.25">
      <c r="A1173">
        <v>1172</v>
      </c>
      <c r="D1173" s="2">
        <v>3</v>
      </c>
    </row>
    <row r="1174" spans="1:5" x14ac:dyDescent="0.25">
      <c r="A1174">
        <v>1173</v>
      </c>
      <c r="D1174" s="2">
        <v>3</v>
      </c>
    </row>
    <row r="1175" spans="1:5" x14ac:dyDescent="0.25">
      <c r="A1175">
        <v>1174</v>
      </c>
      <c r="D1175" s="2">
        <v>3</v>
      </c>
    </row>
    <row r="1176" spans="1:5" x14ac:dyDescent="0.25">
      <c r="A1176">
        <v>1175</v>
      </c>
      <c r="D1176" s="2">
        <v>3</v>
      </c>
    </row>
    <row r="1177" spans="1:5" x14ac:dyDescent="0.25">
      <c r="A1177">
        <v>1176</v>
      </c>
      <c r="C1177" s="3">
        <v>2</v>
      </c>
    </row>
    <row r="1178" spans="1:5" x14ac:dyDescent="0.25">
      <c r="A1178">
        <v>1177</v>
      </c>
      <c r="C1178" s="3">
        <v>2</v>
      </c>
    </row>
    <row r="1179" spans="1:5" x14ac:dyDescent="0.25">
      <c r="A1179">
        <v>1178</v>
      </c>
      <c r="C1179" s="3">
        <v>2</v>
      </c>
    </row>
    <row r="1180" spans="1:5" x14ac:dyDescent="0.25">
      <c r="A1180">
        <v>1179</v>
      </c>
      <c r="C1180" s="3">
        <v>2</v>
      </c>
    </row>
    <row r="1181" spans="1:5" x14ac:dyDescent="0.25">
      <c r="A1181">
        <v>1180</v>
      </c>
      <c r="C1181" s="3">
        <v>2</v>
      </c>
    </row>
    <row r="1182" spans="1:5" x14ac:dyDescent="0.25">
      <c r="A1182">
        <v>1181</v>
      </c>
      <c r="B1182" s="4">
        <v>1</v>
      </c>
      <c r="C1182" s="3">
        <v>2</v>
      </c>
    </row>
    <row r="1183" spans="1:5" x14ac:dyDescent="0.25">
      <c r="A1183">
        <v>1182</v>
      </c>
      <c r="B1183" s="4">
        <v>1</v>
      </c>
      <c r="C1183" s="3">
        <v>2</v>
      </c>
    </row>
    <row r="1184" spans="1:5" x14ac:dyDescent="0.25">
      <c r="A1184">
        <v>1183</v>
      </c>
      <c r="B1184" s="4">
        <v>1</v>
      </c>
      <c r="C1184" s="3">
        <v>2</v>
      </c>
    </row>
    <row r="1185" spans="1:5" x14ac:dyDescent="0.25">
      <c r="A1185">
        <v>1184</v>
      </c>
      <c r="B1185" s="4">
        <v>1</v>
      </c>
    </row>
    <row r="1186" spans="1:5" x14ac:dyDescent="0.25">
      <c r="A1186">
        <v>1185</v>
      </c>
      <c r="B1186" s="4">
        <v>1</v>
      </c>
    </row>
    <row r="1187" spans="1:5" x14ac:dyDescent="0.25">
      <c r="A1187">
        <v>1186</v>
      </c>
      <c r="B1187" s="4">
        <v>1</v>
      </c>
    </row>
    <row r="1188" spans="1:5" x14ac:dyDescent="0.25">
      <c r="A1188">
        <v>1187</v>
      </c>
      <c r="B1188" s="4">
        <v>1</v>
      </c>
    </row>
    <row r="1189" spans="1:5" x14ac:dyDescent="0.25">
      <c r="A1189">
        <v>1188</v>
      </c>
      <c r="D1189" s="2">
        <v>3</v>
      </c>
      <c r="E1189" s="5">
        <v>4</v>
      </c>
    </row>
    <row r="1190" spans="1:5" x14ac:dyDescent="0.25">
      <c r="A1190">
        <v>1189</v>
      </c>
      <c r="D1190" s="2">
        <v>3</v>
      </c>
      <c r="E1190" s="5">
        <v>4</v>
      </c>
    </row>
    <row r="1191" spans="1:5" x14ac:dyDescent="0.25">
      <c r="A1191">
        <v>1190</v>
      </c>
      <c r="D1191" s="2">
        <v>3</v>
      </c>
      <c r="E1191" s="5">
        <v>4</v>
      </c>
    </row>
    <row r="1192" spans="1:5" x14ac:dyDescent="0.25">
      <c r="A1192">
        <v>1191</v>
      </c>
      <c r="D1192" s="2">
        <v>3</v>
      </c>
      <c r="E1192" s="5">
        <v>4</v>
      </c>
    </row>
    <row r="1193" spans="1:5" x14ac:dyDescent="0.25">
      <c r="A1193">
        <v>1192</v>
      </c>
      <c r="D1193" s="2">
        <v>3</v>
      </c>
      <c r="E1193" s="5">
        <v>4</v>
      </c>
    </row>
    <row r="1194" spans="1:5" x14ac:dyDescent="0.25">
      <c r="A1194">
        <v>1193</v>
      </c>
      <c r="D1194" s="2">
        <v>3</v>
      </c>
      <c r="E1194" s="5">
        <v>4</v>
      </c>
    </row>
    <row r="1195" spans="1:5" x14ac:dyDescent="0.25">
      <c r="A1195">
        <v>1194</v>
      </c>
      <c r="D1195" s="2">
        <v>3</v>
      </c>
      <c r="E1195" s="5">
        <v>4</v>
      </c>
    </row>
    <row r="1196" spans="1:5" x14ac:dyDescent="0.25">
      <c r="A1196">
        <v>1195</v>
      </c>
      <c r="D1196" s="2">
        <v>3</v>
      </c>
      <c r="E1196" s="5">
        <v>4</v>
      </c>
    </row>
    <row r="1197" spans="1:5" x14ac:dyDescent="0.25">
      <c r="A1197">
        <v>1196</v>
      </c>
    </row>
    <row r="1198" spans="1:5" x14ac:dyDescent="0.25">
      <c r="A1198">
        <v>1197</v>
      </c>
    </row>
    <row r="1199" spans="1:5" x14ac:dyDescent="0.25">
      <c r="A1199">
        <v>1198</v>
      </c>
    </row>
    <row r="1200" spans="1:5" x14ac:dyDescent="0.25">
      <c r="A1200">
        <v>1199</v>
      </c>
      <c r="B1200" s="4">
        <v>1</v>
      </c>
    </row>
    <row r="1201" spans="1:5" x14ac:dyDescent="0.25">
      <c r="A1201">
        <v>1200</v>
      </c>
      <c r="B1201" s="4">
        <v>1</v>
      </c>
    </row>
    <row r="1202" spans="1:5" x14ac:dyDescent="0.25">
      <c r="A1202">
        <v>1201</v>
      </c>
      <c r="B1202" s="4">
        <v>1</v>
      </c>
    </row>
    <row r="1203" spans="1:5" x14ac:dyDescent="0.25">
      <c r="A1203">
        <v>1202</v>
      </c>
      <c r="B1203" s="4">
        <v>1</v>
      </c>
      <c r="C1203" s="3">
        <v>2</v>
      </c>
    </row>
    <row r="1204" spans="1:5" x14ac:dyDescent="0.25">
      <c r="A1204">
        <v>1203</v>
      </c>
      <c r="B1204" s="4">
        <v>1</v>
      </c>
      <c r="C1204" s="3">
        <v>2</v>
      </c>
    </row>
    <row r="1205" spans="1:5" x14ac:dyDescent="0.25">
      <c r="A1205">
        <v>1204</v>
      </c>
      <c r="B1205" s="4">
        <v>1</v>
      </c>
      <c r="C1205" s="3">
        <v>2</v>
      </c>
    </row>
    <row r="1206" spans="1:5" x14ac:dyDescent="0.25">
      <c r="A1206">
        <v>1205</v>
      </c>
      <c r="B1206" s="4">
        <v>1</v>
      </c>
      <c r="C1206" s="3">
        <v>2</v>
      </c>
    </row>
    <row r="1207" spans="1:5" x14ac:dyDescent="0.25">
      <c r="A1207">
        <v>1206</v>
      </c>
      <c r="B1207" s="4">
        <v>1</v>
      </c>
      <c r="C1207" s="3">
        <v>2</v>
      </c>
    </row>
    <row r="1208" spans="1:5" x14ac:dyDescent="0.25">
      <c r="A1208">
        <v>1207</v>
      </c>
      <c r="C1208" s="3">
        <v>2</v>
      </c>
    </row>
    <row r="1209" spans="1:5" x14ac:dyDescent="0.25">
      <c r="A1209">
        <v>1208</v>
      </c>
      <c r="C1209" s="3">
        <v>2</v>
      </c>
    </row>
    <row r="1210" spans="1:5" x14ac:dyDescent="0.25">
      <c r="A1210">
        <v>1209</v>
      </c>
      <c r="C1210" s="3">
        <v>2</v>
      </c>
    </row>
    <row r="1211" spans="1:5" x14ac:dyDescent="0.25">
      <c r="A1211">
        <v>1210</v>
      </c>
      <c r="E1211" s="5">
        <v>4</v>
      </c>
    </row>
    <row r="1212" spans="1:5" x14ac:dyDescent="0.25">
      <c r="A1212">
        <v>1211</v>
      </c>
      <c r="D1212" s="2">
        <v>3</v>
      </c>
      <c r="E1212" s="5">
        <v>4</v>
      </c>
    </row>
    <row r="1213" spans="1:5" x14ac:dyDescent="0.25">
      <c r="A1213">
        <v>1212</v>
      </c>
      <c r="D1213" s="2">
        <v>3</v>
      </c>
      <c r="E1213" s="5">
        <v>4</v>
      </c>
    </row>
    <row r="1214" spans="1:5" x14ac:dyDescent="0.25">
      <c r="A1214">
        <v>1213</v>
      </c>
      <c r="D1214" s="2">
        <v>3</v>
      </c>
      <c r="E1214" s="5">
        <v>4</v>
      </c>
    </row>
    <row r="1215" spans="1:5" x14ac:dyDescent="0.25">
      <c r="A1215">
        <v>1214</v>
      </c>
      <c r="D1215" s="2">
        <v>3</v>
      </c>
      <c r="E1215" s="5">
        <v>4</v>
      </c>
    </row>
    <row r="1216" spans="1:5" x14ac:dyDescent="0.25">
      <c r="A1216">
        <v>1215</v>
      </c>
      <c r="D1216" s="2">
        <v>3</v>
      </c>
      <c r="E1216" s="5">
        <v>4</v>
      </c>
    </row>
    <row r="1217" spans="1:5" x14ac:dyDescent="0.25">
      <c r="A1217">
        <v>1216</v>
      </c>
      <c r="D1217" s="2">
        <v>3</v>
      </c>
      <c r="E1217" s="5">
        <v>4</v>
      </c>
    </row>
    <row r="1218" spans="1:5" x14ac:dyDescent="0.25">
      <c r="A1218">
        <v>1217</v>
      </c>
      <c r="D1218" s="2">
        <v>3</v>
      </c>
      <c r="E1218" s="5">
        <v>4</v>
      </c>
    </row>
    <row r="1219" spans="1:5" x14ac:dyDescent="0.25">
      <c r="A1219">
        <v>1218</v>
      </c>
      <c r="D1219" s="2">
        <v>3</v>
      </c>
      <c r="E1219" s="5">
        <v>4</v>
      </c>
    </row>
    <row r="1220" spans="1:5" x14ac:dyDescent="0.25">
      <c r="A1220">
        <v>1219</v>
      </c>
      <c r="D1220" s="2">
        <v>3</v>
      </c>
    </row>
    <row r="1221" spans="1:5" x14ac:dyDescent="0.25">
      <c r="A1221">
        <v>1220</v>
      </c>
      <c r="D1221" s="2">
        <v>3</v>
      </c>
    </row>
    <row r="1222" spans="1:5" x14ac:dyDescent="0.25">
      <c r="A1222">
        <v>1221</v>
      </c>
    </row>
    <row r="1223" spans="1:5" x14ac:dyDescent="0.25">
      <c r="A1223">
        <v>1222</v>
      </c>
    </row>
    <row r="1224" spans="1:5" x14ac:dyDescent="0.25">
      <c r="A1224">
        <v>1223</v>
      </c>
      <c r="B1224" s="4">
        <v>1</v>
      </c>
    </row>
    <row r="1225" spans="1:5" x14ac:dyDescent="0.25">
      <c r="A1225">
        <v>1224</v>
      </c>
      <c r="B1225" s="4">
        <v>1</v>
      </c>
    </row>
    <row r="1226" spans="1:5" x14ac:dyDescent="0.25">
      <c r="A1226">
        <v>1225</v>
      </c>
      <c r="B1226" s="4">
        <v>1</v>
      </c>
    </row>
    <row r="1227" spans="1:5" x14ac:dyDescent="0.25">
      <c r="A1227">
        <v>1226</v>
      </c>
      <c r="B1227" s="4">
        <v>1</v>
      </c>
    </row>
    <row r="1228" spans="1:5" x14ac:dyDescent="0.25">
      <c r="A1228">
        <v>1227</v>
      </c>
      <c r="B1228" s="4">
        <v>1</v>
      </c>
      <c r="C1228" s="3">
        <v>2</v>
      </c>
    </row>
    <row r="1229" spans="1:5" x14ac:dyDescent="0.25">
      <c r="A1229">
        <v>1228</v>
      </c>
      <c r="B1229" s="4">
        <v>1</v>
      </c>
      <c r="C1229" s="3">
        <v>2</v>
      </c>
    </row>
    <row r="1230" spans="1:5" x14ac:dyDescent="0.25">
      <c r="A1230">
        <v>1229</v>
      </c>
      <c r="B1230" s="4">
        <v>1</v>
      </c>
      <c r="C1230" s="3">
        <v>2</v>
      </c>
    </row>
    <row r="1231" spans="1:5" x14ac:dyDescent="0.25">
      <c r="A1231">
        <v>1230</v>
      </c>
      <c r="B1231" s="4">
        <v>1</v>
      </c>
      <c r="C1231" s="3">
        <v>2</v>
      </c>
    </row>
    <row r="1232" spans="1:5" x14ac:dyDescent="0.25">
      <c r="A1232">
        <v>1231</v>
      </c>
      <c r="B1232" s="4">
        <v>1</v>
      </c>
      <c r="C1232" s="3">
        <v>2</v>
      </c>
    </row>
    <row r="1233" spans="1:5" x14ac:dyDescent="0.25">
      <c r="A1233">
        <v>1232</v>
      </c>
      <c r="C1233" s="3">
        <v>2</v>
      </c>
    </row>
    <row r="1234" spans="1:5" x14ac:dyDescent="0.25">
      <c r="A1234">
        <v>1233</v>
      </c>
      <c r="C1234" s="3">
        <v>2</v>
      </c>
    </row>
    <row r="1235" spans="1:5" x14ac:dyDescent="0.25">
      <c r="A1235">
        <v>1234</v>
      </c>
      <c r="C1235" s="3">
        <v>2</v>
      </c>
    </row>
    <row r="1236" spans="1:5" x14ac:dyDescent="0.25">
      <c r="A1236">
        <v>1235</v>
      </c>
      <c r="D1236" s="2">
        <v>3</v>
      </c>
      <c r="E1236" s="5">
        <v>4</v>
      </c>
    </row>
    <row r="1237" spans="1:5" x14ac:dyDescent="0.25">
      <c r="A1237">
        <v>1236</v>
      </c>
      <c r="D1237" s="2">
        <v>3</v>
      </c>
      <c r="E1237" s="5">
        <v>4</v>
      </c>
    </row>
    <row r="1238" spans="1:5" x14ac:dyDescent="0.25">
      <c r="A1238">
        <v>1237</v>
      </c>
      <c r="D1238" s="2">
        <v>3</v>
      </c>
      <c r="E1238" s="5">
        <v>4</v>
      </c>
    </row>
    <row r="1239" spans="1:5" x14ac:dyDescent="0.25">
      <c r="A1239">
        <v>1238</v>
      </c>
      <c r="D1239" s="2">
        <v>3</v>
      </c>
      <c r="E1239" s="5">
        <v>4</v>
      </c>
    </row>
    <row r="1240" spans="1:5" x14ac:dyDescent="0.25">
      <c r="A1240">
        <v>1239</v>
      </c>
      <c r="D1240" s="2">
        <v>3</v>
      </c>
      <c r="E1240" s="5">
        <v>4</v>
      </c>
    </row>
    <row r="1241" spans="1:5" x14ac:dyDescent="0.25">
      <c r="A1241">
        <v>1240</v>
      </c>
      <c r="D1241" s="2">
        <v>3</v>
      </c>
      <c r="E1241" s="5">
        <v>4</v>
      </c>
    </row>
    <row r="1242" spans="1:5" x14ac:dyDescent="0.25">
      <c r="A1242">
        <v>1241</v>
      </c>
      <c r="D1242" s="2">
        <v>3</v>
      </c>
      <c r="E1242" s="5">
        <v>4</v>
      </c>
    </row>
    <row r="1243" spans="1:5" x14ac:dyDescent="0.25">
      <c r="A1243">
        <v>1242</v>
      </c>
      <c r="D1243" s="2">
        <v>3</v>
      </c>
      <c r="E1243" s="5">
        <v>4</v>
      </c>
    </row>
    <row r="1244" spans="1:5" x14ac:dyDescent="0.25">
      <c r="A1244">
        <v>1243</v>
      </c>
      <c r="D1244" s="2">
        <v>3</v>
      </c>
      <c r="E1244" s="5">
        <v>4</v>
      </c>
    </row>
    <row r="1245" spans="1:5" x14ac:dyDescent="0.25">
      <c r="A1245">
        <v>1244</v>
      </c>
      <c r="E1245" s="5">
        <v>4</v>
      </c>
    </row>
    <row r="1246" spans="1:5" x14ac:dyDescent="0.25">
      <c r="A1246">
        <v>1245</v>
      </c>
      <c r="B1246" s="4">
        <v>1</v>
      </c>
    </row>
    <row r="1247" spans="1:5" x14ac:dyDescent="0.25">
      <c r="A1247">
        <v>1246</v>
      </c>
      <c r="B1247" s="4">
        <v>1</v>
      </c>
    </row>
    <row r="1248" spans="1:5" x14ac:dyDescent="0.25">
      <c r="A1248">
        <v>1247</v>
      </c>
      <c r="B1248" s="4">
        <v>1</v>
      </c>
    </row>
    <row r="1249" spans="1:5" x14ac:dyDescent="0.25">
      <c r="A1249">
        <v>1248</v>
      </c>
      <c r="B1249" s="4">
        <v>1</v>
      </c>
    </row>
    <row r="1250" spans="1:5" x14ac:dyDescent="0.25">
      <c r="A1250">
        <v>1249</v>
      </c>
      <c r="B1250" s="4">
        <v>1</v>
      </c>
    </row>
    <row r="1251" spans="1:5" x14ac:dyDescent="0.25">
      <c r="A1251">
        <v>1250</v>
      </c>
      <c r="B1251" s="4">
        <v>1</v>
      </c>
      <c r="C1251" s="3">
        <v>2</v>
      </c>
    </row>
    <row r="1252" spans="1:5" x14ac:dyDescent="0.25">
      <c r="A1252">
        <v>1251</v>
      </c>
      <c r="B1252" s="4">
        <v>1</v>
      </c>
      <c r="C1252" s="3">
        <v>2</v>
      </c>
    </row>
    <row r="1253" spans="1:5" x14ac:dyDescent="0.25">
      <c r="A1253">
        <v>1252</v>
      </c>
      <c r="B1253" s="4">
        <v>1</v>
      </c>
      <c r="C1253" s="3">
        <v>2</v>
      </c>
    </row>
    <row r="1254" spans="1:5" x14ac:dyDescent="0.25">
      <c r="A1254">
        <v>1253</v>
      </c>
      <c r="B1254" s="4">
        <v>1</v>
      </c>
      <c r="C1254" s="3">
        <v>2</v>
      </c>
    </row>
    <row r="1255" spans="1:5" x14ac:dyDescent="0.25">
      <c r="A1255">
        <v>1254</v>
      </c>
      <c r="B1255" s="4">
        <v>1</v>
      </c>
      <c r="C1255" s="3">
        <v>2</v>
      </c>
    </row>
    <row r="1256" spans="1:5" x14ac:dyDescent="0.25">
      <c r="A1256">
        <v>1255</v>
      </c>
      <c r="C1256" s="3">
        <v>2</v>
      </c>
    </row>
    <row r="1257" spans="1:5" x14ac:dyDescent="0.25">
      <c r="A1257">
        <v>1256</v>
      </c>
      <c r="C1257" s="3">
        <v>2</v>
      </c>
    </row>
    <row r="1258" spans="1:5" x14ac:dyDescent="0.25">
      <c r="A1258">
        <v>1257</v>
      </c>
      <c r="C1258" s="3">
        <v>2</v>
      </c>
    </row>
    <row r="1259" spans="1:5" x14ac:dyDescent="0.25">
      <c r="A1259">
        <v>1258</v>
      </c>
      <c r="C1259" s="3">
        <v>2</v>
      </c>
    </row>
    <row r="1260" spans="1:5" x14ac:dyDescent="0.25">
      <c r="A1260">
        <v>1259</v>
      </c>
      <c r="D1260" s="2">
        <v>3</v>
      </c>
    </row>
    <row r="1261" spans="1:5" x14ac:dyDescent="0.25">
      <c r="A1261">
        <v>1260</v>
      </c>
      <c r="D1261" s="2">
        <v>3</v>
      </c>
      <c r="E1261" s="5">
        <v>4</v>
      </c>
    </row>
    <row r="1262" spans="1:5" x14ac:dyDescent="0.25">
      <c r="A1262">
        <v>1261</v>
      </c>
      <c r="D1262" s="2">
        <v>3</v>
      </c>
      <c r="E1262" s="5">
        <v>4</v>
      </c>
    </row>
    <row r="1263" spans="1:5" x14ac:dyDescent="0.25">
      <c r="A1263">
        <v>1262</v>
      </c>
      <c r="D1263" s="2">
        <v>3</v>
      </c>
      <c r="E1263" s="5">
        <v>4</v>
      </c>
    </row>
    <row r="1264" spans="1:5" x14ac:dyDescent="0.25">
      <c r="A1264">
        <v>1263</v>
      </c>
      <c r="D1264" s="2">
        <v>3</v>
      </c>
      <c r="E1264" s="5">
        <v>4</v>
      </c>
    </row>
    <row r="1265" spans="1:5" x14ac:dyDescent="0.25">
      <c r="A1265">
        <v>1264</v>
      </c>
      <c r="D1265" s="2">
        <v>3</v>
      </c>
      <c r="E1265" s="5">
        <v>4</v>
      </c>
    </row>
    <row r="1266" spans="1:5" x14ac:dyDescent="0.25">
      <c r="A1266">
        <v>1265</v>
      </c>
      <c r="D1266" s="2">
        <v>3</v>
      </c>
      <c r="E1266" s="5">
        <v>4</v>
      </c>
    </row>
    <row r="1267" spans="1:5" x14ac:dyDescent="0.25">
      <c r="A1267">
        <v>1266</v>
      </c>
      <c r="B1267" s="4">
        <v>1</v>
      </c>
      <c r="D1267" s="2">
        <v>3</v>
      </c>
      <c r="E1267" s="5">
        <v>4</v>
      </c>
    </row>
    <row r="1268" spans="1:5" x14ac:dyDescent="0.25">
      <c r="A1268">
        <v>1267</v>
      </c>
      <c r="B1268" s="4">
        <v>1</v>
      </c>
      <c r="D1268" s="2">
        <v>3</v>
      </c>
      <c r="E1268" s="5">
        <v>4</v>
      </c>
    </row>
    <row r="1269" spans="1:5" x14ac:dyDescent="0.25">
      <c r="A1269">
        <v>1268</v>
      </c>
      <c r="B1269" s="4">
        <v>1</v>
      </c>
      <c r="D1269" s="2">
        <v>3</v>
      </c>
      <c r="E1269" s="5">
        <v>4</v>
      </c>
    </row>
    <row r="1270" spans="1:5" x14ac:dyDescent="0.25">
      <c r="A1270">
        <v>1269</v>
      </c>
      <c r="B1270" s="4">
        <v>1</v>
      </c>
      <c r="E1270" s="5">
        <v>4</v>
      </c>
    </row>
    <row r="1271" spans="1:5" x14ac:dyDescent="0.25">
      <c r="A1271">
        <v>1270</v>
      </c>
      <c r="B1271" s="4">
        <v>1</v>
      </c>
      <c r="E1271" s="5">
        <v>4</v>
      </c>
    </row>
    <row r="1272" spans="1:5" x14ac:dyDescent="0.25">
      <c r="A1272">
        <v>1271</v>
      </c>
      <c r="B1272" s="4">
        <v>1</v>
      </c>
    </row>
    <row r="1273" spans="1:5" x14ac:dyDescent="0.25">
      <c r="A1273">
        <v>1272</v>
      </c>
      <c r="B1273" s="4">
        <v>1</v>
      </c>
    </row>
    <row r="1274" spans="1:5" x14ac:dyDescent="0.25">
      <c r="A1274">
        <v>1273</v>
      </c>
      <c r="B1274" s="4">
        <v>1</v>
      </c>
    </row>
    <row r="1275" spans="1:5" x14ac:dyDescent="0.25">
      <c r="A1275">
        <v>1274</v>
      </c>
      <c r="B1275" s="4">
        <v>1</v>
      </c>
      <c r="C1275" s="3">
        <v>2</v>
      </c>
    </row>
    <row r="1276" spans="1:5" x14ac:dyDescent="0.25">
      <c r="A1276">
        <v>1275</v>
      </c>
      <c r="B1276" s="4">
        <v>1</v>
      </c>
      <c r="C1276" s="3">
        <v>2</v>
      </c>
    </row>
    <row r="1277" spans="1:5" x14ac:dyDescent="0.25">
      <c r="A1277">
        <v>1276</v>
      </c>
      <c r="B1277" s="4">
        <v>1</v>
      </c>
      <c r="C1277" s="3">
        <v>2</v>
      </c>
    </row>
    <row r="1278" spans="1:5" x14ac:dyDescent="0.25">
      <c r="A1278">
        <v>1277</v>
      </c>
      <c r="B1278" s="4">
        <v>1</v>
      </c>
      <c r="C1278" s="3">
        <v>2</v>
      </c>
    </row>
    <row r="1279" spans="1:5" x14ac:dyDescent="0.25">
      <c r="A1279">
        <v>1278</v>
      </c>
      <c r="C1279" s="3">
        <v>2</v>
      </c>
    </row>
    <row r="1280" spans="1:5" x14ac:dyDescent="0.25">
      <c r="A1280">
        <v>1279</v>
      </c>
      <c r="C1280" s="3">
        <v>2</v>
      </c>
    </row>
    <row r="1281" spans="1:5" x14ac:dyDescent="0.25">
      <c r="A1281">
        <v>1280</v>
      </c>
      <c r="C1281" s="3">
        <v>2</v>
      </c>
    </row>
    <row r="1282" spans="1:5" x14ac:dyDescent="0.25">
      <c r="A1282">
        <v>1281</v>
      </c>
      <c r="C1282" s="3">
        <v>2</v>
      </c>
      <c r="D1282" s="2">
        <v>3</v>
      </c>
    </row>
    <row r="1283" spans="1:5" x14ac:dyDescent="0.25">
      <c r="A1283">
        <v>1282</v>
      </c>
      <c r="C1283" s="3">
        <v>2</v>
      </c>
      <c r="D1283" s="2">
        <v>3</v>
      </c>
    </row>
    <row r="1284" spans="1:5" x14ac:dyDescent="0.25">
      <c r="A1284">
        <v>1283</v>
      </c>
      <c r="C1284" s="3">
        <v>2</v>
      </c>
      <c r="D1284" s="2">
        <v>3</v>
      </c>
    </row>
    <row r="1285" spans="1:5" x14ac:dyDescent="0.25">
      <c r="A1285">
        <v>1284</v>
      </c>
      <c r="C1285" s="3">
        <v>2</v>
      </c>
      <c r="D1285" s="2">
        <v>3</v>
      </c>
      <c r="E1285" s="5">
        <v>4</v>
      </c>
    </row>
    <row r="1286" spans="1:5" x14ac:dyDescent="0.25">
      <c r="A1286">
        <v>1285</v>
      </c>
      <c r="C1286" s="3">
        <v>2</v>
      </c>
      <c r="D1286" s="2">
        <v>3</v>
      </c>
      <c r="E1286" s="5">
        <v>4</v>
      </c>
    </row>
    <row r="1287" spans="1:5" x14ac:dyDescent="0.25">
      <c r="A1287">
        <v>1286</v>
      </c>
      <c r="D1287" s="2">
        <v>3</v>
      </c>
      <c r="E1287" s="5">
        <v>4</v>
      </c>
    </row>
    <row r="1288" spans="1:5" x14ac:dyDescent="0.25">
      <c r="A1288">
        <v>1287</v>
      </c>
      <c r="D1288" s="2">
        <v>3</v>
      </c>
      <c r="E1288" s="5">
        <v>4</v>
      </c>
    </row>
    <row r="1289" spans="1:5" x14ac:dyDescent="0.25">
      <c r="A1289">
        <v>1288</v>
      </c>
      <c r="D1289" s="2">
        <v>3</v>
      </c>
      <c r="E1289" s="5">
        <v>4</v>
      </c>
    </row>
    <row r="1290" spans="1:5" x14ac:dyDescent="0.25">
      <c r="A1290">
        <v>1289</v>
      </c>
      <c r="D1290" s="2">
        <v>3</v>
      </c>
      <c r="E1290" s="5">
        <v>4</v>
      </c>
    </row>
    <row r="1291" spans="1:5" x14ac:dyDescent="0.25">
      <c r="A1291">
        <v>1290</v>
      </c>
      <c r="B1291" s="4">
        <v>1</v>
      </c>
      <c r="D1291" s="2">
        <v>3</v>
      </c>
      <c r="E1291" s="5">
        <v>4</v>
      </c>
    </row>
    <row r="1292" spans="1:5" x14ac:dyDescent="0.25">
      <c r="A1292">
        <v>1291</v>
      </c>
      <c r="B1292" s="4">
        <v>1</v>
      </c>
      <c r="D1292" s="2">
        <v>3</v>
      </c>
      <c r="E1292" s="5">
        <v>4</v>
      </c>
    </row>
    <row r="1293" spans="1:5" x14ac:dyDescent="0.25">
      <c r="A1293">
        <v>1292</v>
      </c>
      <c r="B1293" s="4">
        <v>1</v>
      </c>
      <c r="D1293" s="2">
        <v>3</v>
      </c>
      <c r="E1293" s="5">
        <v>4</v>
      </c>
    </row>
    <row r="1294" spans="1:5" x14ac:dyDescent="0.25">
      <c r="A1294">
        <v>1293</v>
      </c>
      <c r="B1294" s="4">
        <v>1</v>
      </c>
      <c r="E1294" s="5">
        <v>4</v>
      </c>
    </row>
    <row r="1295" spans="1:5" x14ac:dyDescent="0.25">
      <c r="A1295">
        <v>1294</v>
      </c>
      <c r="B1295" s="4">
        <v>1</v>
      </c>
      <c r="E1295" s="5">
        <v>4</v>
      </c>
    </row>
    <row r="1296" spans="1:5" x14ac:dyDescent="0.25">
      <c r="A1296">
        <v>1295</v>
      </c>
      <c r="B1296" s="4">
        <v>1</v>
      </c>
      <c r="E1296" s="5">
        <v>4</v>
      </c>
    </row>
    <row r="1297" spans="1:6" x14ac:dyDescent="0.25">
      <c r="A1297">
        <v>1296</v>
      </c>
      <c r="B1297" s="4">
        <v>1</v>
      </c>
      <c r="E1297" s="5">
        <v>4</v>
      </c>
    </row>
    <row r="1298" spans="1:6" x14ac:dyDescent="0.25">
      <c r="A1298">
        <v>1297</v>
      </c>
      <c r="B1298" s="4">
        <v>1</v>
      </c>
      <c r="E1298" s="5">
        <v>4</v>
      </c>
    </row>
    <row r="1299" spans="1:6" x14ac:dyDescent="0.25">
      <c r="A1299">
        <v>1298</v>
      </c>
      <c r="B1299" s="4">
        <v>1</v>
      </c>
      <c r="E1299" s="5">
        <v>4</v>
      </c>
    </row>
    <row r="1300" spans="1:6" x14ac:dyDescent="0.25">
      <c r="A1300">
        <v>1299</v>
      </c>
      <c r="B1300" s="4">
        <v>1</v>
      </c>
    </row>
    <row r="1301" spans="1:6" x14ac:dyDescent="0.25">
      <c r="A1301">
        <v>1300</v>
      </c>
      <c r="B1301" s="4">
        <v>1</v>
      </c>
    </row>
    <row r="1302" spans="1:6" x14ac:dyDescent="0.25">
      <c r="A1302">
        <v>1301</v>
      </c>
      <c r="B1302" s="4">
        <v>1</v>
      </c>
      <c r="C1302" s="3">
        <v>2</v>
      </c>
    </row>
    <row r="1303" spans="1:6" x14ac:dyDescent="0.25">
      <c r="A1303">
        <v>1302</v>
      </c>
      <c r="B1303" s="4">
        <v>1</v>
      </c>
      <c r="C1303" s="3">
        <v>2</v>
      </c>
    </row>
    <row r="1304" spans="1:6" x14ac:dyDescent="0.25">
      <c r="A1304">
        <v>1303</v>
      </c>
      <c r="B1304" s="4">
        <v>1</v>
      </c>
      <c r="C1304" s="3">
        <v>2</v>
      </c>
    </row>
    <row r="1305" spans="1:6" x14ac:dyDescent="0.25">
      <c r="A1305">
        <v>1304</v>
      </c>
      <c r="B1305" s="4">
        <v>1</v>
      </c>
      <c r="C1305" s="3">
        <v>2</v>
      </c>
    </row>
    <row r="1306" spans="1:6" x14ac:dyDescent="0.25">
      <c r="A1306">
        <v>1305</v>
      </c>
      <c r="B1306" s="4">
        <v>1</v>
      </c>
      <c r="C1306" s="3">
        <v>2</v>
      </c>
    </row>
    <row r="1307" spans="1:6" x14ac:dyDescent="0.25">
      <c r="A1307">
        <v>1306</v>
      </c>
      <c r="C1307" s="3">
        <v>2</v>
      </c>
      <c r="D1307" s="2">
        <v>3</v>
      </c>
    </row>
    <row r="1308" spans="1:6" x14ac:dyDescent="0.25">
      <c r="A1308">
        <v>1307</v>
      </c>
      <c r="C1308" s="3">
        <v>2</v>
      </c>
      <c r="D1308" s="2">
        <v>3</v>
      </c>
      <c r="F1308" t="s">
        <v>22</v>
      </c>
    </row>
    <row r="1309" spans="1:6" x14ac:dyDescent="0.25">
      <c r="A1309">
        <v>1308</v>
      </c>
    </row>
    <row r="1310" spans="1:6" x14ac:dyDescent="0.25">
      <c r="A1310">
        <v>1309</v>
      </c>
      <c r="F1310" t="s">
        <v>22</v>
      </c>
    </row>
    <row r="1311" spans="1:6" x14ac:dyDescent="0.25">
      <c r="A1311">
        <v>1310</v>
      </c>
      <c r="D1311" s="2">
        <v>3</v>
      </c>
    </row>
    <row r="1312" spans="1:6" x14ac:dyDescent="0.25">
      <c r="A1312">
        <v>1311</v>
      </c>
      <c r="C1312" s="3">
        <v>2</v>
      </c>
      <c r="D1312" s="2">
        <v>3</v>
      </c>
    </row>
    <row r="1313" spans="1:5" x14ac:dyDescent="0.25">
      <c r="A1313">
        <v>1312</v>
      </c>
      <c r="C1313" s="3">
        <v>2</v>
      </c>
      <c r="D1313" s="2">
        <v>3</v>
      </c>
    </row>
    <row r="1314" spans="1:5" x14ac:dyDescent="0.25">
      <c r="A1314">
        <v>1313</v>
      </c>
      <c r="C1314" s="3">
        <v>2</v>
      </c>
      <c r="D1314" s="2">
        <v>3</v>
      </c>
    </row>
    <row r="1315" spans="1:5" x14ac:dyDescent="0.25">
      <c r="A1315">
        <v>1314</v>
      </c>
      <c r="C1315" s="3">
        <v>2</v>
      </c>
      <c r="D1315" s="2">
        <v>3</v>
      </c>
    </row>
    <row r="1316" spans="1:5" x14ac:dyDescent="0.25">
      <c r="A1316">
        <v>1315</v>
      </c>
      <c r="C1316" s="3">
        <v>2</v>
      </c>
      <c r="D1316" s="2">
        <v>3</v>
      </c>
    </row>
    <row r="1317" spans="1:5" x14ac:dyDescent="0.25">
      <c r="A1317">
        <v>1316</v>
      </c>
      <c r="C1317" s="3">
        <v>2</v>
      </c>
      <c r="D1317" s="2">
        <v>3</v>
      </c>
    </row>
    <row r="1318" spans="1:5" x14ac:dyDescent="0.25">
      <c r="A1318">
        <v>1317</v>
      </c>
      <c r="C1318" s="3">
        <v>2</v>
      </c>
      <c r="D1318" s="2">
        <v>3</v>
      </c>
    </row>
    <row r="1319" spans="1:5" x14ac:dyDescent="0.25">
      <c r="A1319">
        <v>1318</v>
      </c>
      <c r="C1319" s="3">
        <v>2</v>
      </c>
      <c r="D1319" s="2">
        <v>3</v>
      </c>
    </row>
    <row r="1320" spans="1:5" x14ac:dyDescent="0.25">
      <c r="A1320">
        <v>1319</v>
      </c>
      <c r="C1320" s="3">
        <v>2</v>
      </c>
      <c r="D1320" s="2">
        <v>3</v>
      </c>
    </row>
    <row r="1321" spans="1:5" x14ac:dyDescent="0.25">
      <c r="A1321">
        <v>1320</v>
      </c>
      <c r="C1321" s="3">
        <v>2</v>
      </c>
      <c r="D1321" s="2">
        <v>3</v>
      </c>
    </row>
    <row r="1322" spans="1:5" x14ac:dyDescent="0.25">
      <c r="A1322">
        <v>1321</v>
      </c>
      <c r="C1322" s="3">
        <v>2</v>
      </c>
      <c r="D1322" s="2">
        <v>3</v>
      </c>
    </row>
    <row r="1323" spans="1:5" x14ac:dyDescent="0.25">
      <c r="A1323">
        <v>1322</v>
      </c>
    </row>
    <row r="1324" spans="1:5" x14ac:dyDescent="0.25">
      <c r="A1324">
        <v>1323</v>
      </c>
    </row>
    <row r="1325" spans="1:5" x14ac:dyDescent="0.25">
      <c r="A1325">
        <v>1324</v>
      </c>
      <c r="E1325" s="5">
        <v>4</v>
      </c>
    </row>
    <row r="1326" spans="1:5" x14ac:dyDescent="0.25">
      <c r="A1326">
        <v>1325</v>
      </c>
      <c r="B1326" s="4">
        <v>1</v>
      </c>
      <c r="E1326" s="5">
        <v>4</v>
      </c>
    </row>
    <row r="1327" spans="1:5" x14ac:dyDescent="0.25">
      <c r="A1327">
        <v>1326</v>
      </c>
      <c r="B1327" s="4">
        <v>1</v>
      </c>
      <c r="E1327" s="5">
        <v>4</v>
      </c>
    </row>
    <row r="1328" spans="1:5" x14ac:dyDescent="0.25">
      <c r="A1328">
        <v>1327</v>
      </c>
      <c r="B1328" s="4">
        <v>1</v>
      </c>
      <c r="E1328" s="5">
        <v>4</v>
      </c>
    </row>
    <row r="1329" spans="1:5" x14ac:dyDescent="0.25">
      <c r="A1329">
        <v>1328</v>
      </c>
      <c r="B1329" s="4">
        <v>1</v>
      </c>
      <c r="E1329" s="5">
        <v>4</v>
      </c>
    </row>
    <row r="1330" spans="1:5" x14ac:dyDescent="0.25">
      <c r="A1330">
        <v>1329</v>
      </c>
      <c r="B1330" s="4">
        <v>1</v>
      </c>
      <c r="E1330" s="5">
        <v>4</v>
      </c>
    </row>
    <row r="1331" spans="1:5" x14ac:dyDescent="0.25">
      <c r="A1331">
        <v>1330</v>
      </c>
      <c r="B1331" s="4">
        <v>1</v>
      </c>
      <c r="E1331" s="5">
        <v>4</v>
      </c>
    </row>
    <row r="1332" spans="1:5" x14ac:dyDescent="0.25">
      <c r="A1332">
        <v>1331</v>
      </c>
      <c r="B1332" s="4">
        <v>1</v>
      </c>
      <c r="E1332" s="5">
        <v>4</v>
      </c>
    </row>
    <row r="1333" spans="1:5" x14ac:dyDescent="0.25">
      <c r="A1333">
        <v>1332</v>
      </c>
      <c r="B1333" s="4">
        <v>1</v>
      </c>
      <c r="E1333" s="5">
        <v>4</v>
      </c>
    </row>
    <row r="1334" spans="1:5" x14ac:dyDescent="0.25">
      <c r="A1334">
        <v>1333</v>
      </c>
      <c r="B1334" s="4">
        <v>1</v>
      </c>
      <c r="E1334" s="5">
        <v>4</v>
      </c>
    </row>
    <row r="1335" spans="1:5" x14ac:dyDescent="0.25">
      <c r="A1335">
        <v>1334</v>
      </c>
      <c r="B1335" s="4">
        <v>1</v>
      </c>
    </row>
    <row r="1336" spans="1:5" x14ac:dyDescent="0.25">
      <c r="A1336">
        <v>1335</v>
      </c>
      <c r="B1336" s="4">
        <v>1</v>
      </c>
      <c r="C1336" s="3">
        <v>2</v>
      </c>
    </row>
    <row r="1337" spans="1:5" x14ac:dyDescent="0.25">
      <c r="A1337">
        <v>1336</v>
      </c>
      <c r="C1337" s="3">
        <v>2</v>
      </c>
    </row>
    <row r="1338" spans="1:5" x14ac:dyDescent="0.25">
      <c r="A1338">
        <v>1337</v>
      </c>
      <c r="C1338" s="3">
        <v>2</v>
      </c>
    </row>
    <row r="1339" spans="1:5" x14ac:dyDescent="0.25">
      <c r="A1339">
        <v>1338</v>
      </c>
      <c r="C1339" s="3">
        <v>2</v>
      </c>
    </row>
    <row r="1340" spans="1:5" x14ac:dyDescent="0.25">
      <c r="A1340">
        <v>1339</v>
      </c>
      <c r="C1340" s="3">
        <v>2</v>
      </c>
      <c r="D1340" s="2">
        <v>3</v>
      </c>
    </row>
    <row r="1341" spans="1:5" x14ac:dyDescent="0.25">
      <c r="A1341">
        <v>1340</v>
      </c>
      <c r="C1341" s="3">
        <v>2</v>
      </c>
      <c r="D1341" s="2">
        <v>3</v>
      </c>
    </row>
    <row r="1342" spans="1:5" x14ac:dyDescent="0.25">
      <c r="A1342">
        <v>1341</v>
      </c>
      <c r="C1342" s="3">
        <v>2</v>
      </c>
      <c r="D1342" s="2">
        <v>3</v>
      </c>
    </row>
    <row r="1343" spans="1:5" x14ac:dyDescent="0.25">
      <c r="A1343">
        <v>1342</v>
      </c>
      <c r="C1343" s="3">
        <v>2</v>
      </c>
      <c r="D1343" s="2">
        <v>3</v>
      </c>
    </row>
    <row r="1344" spans="1:5" x14ac:dyDescent="0.25">
      <c r="A1344">
        <v>1343</v>
      </c>
      <c r="C1344" s="3">
        <v>2</v>
      </c>
      <c r="D1344" s="2">
        <v>3</v>
      </c>
    </row>
    <row r="1345" spans="1:5" x14ac:dyDescent="0.25">
      <c r="A1345">
        <v>1344</v>
      </c>
      <c r="D1345" s="2">
        <v>3</v>
      </c>
    </row>
    <row r="1346" spans="1:5" x14ac:dyDescent="0.25">
      <c r="A1346">
        <v>1345</v>
      </c>
      <c r="D1346" s="2">
        <v>3</v>
      </c>
      <c r="E1346" s="5">
        <v>4</v>
      </c>
    </row>
    <row r="1347" spans="1:5" x14ac:dyDescent="0.25">
      <c r="A1347">
        <v>1346</v>
      </c>
      <c r="D1347" s="2">
        <v>3</v>
      </c>
      <c r="E1347" s="5">
        <v>4</v>
      </c>
    </row>
    <row r="1348" spans="1:5" x14ac:dyDescent="0.25">
      <c r="A1348">
        <v>1347</v>
      </c>
      <c r="D1348" s="2">
        <v>3</v>
      </c>
      <c r="E1348" s="5">
        <v>4</v>
      </c>
    </row>
    <row r="1349" spans="1:5" x14ac:dyDescent="0.25">
      <c r="A1349">
        <v>1348</v>
      </c>
      <c r="D1349" s="2">
        <v>3</v>
      </c>
      <c r="E1349" s="5">
        <v>4</v>
      </c>
    </row>
    <row r="1350" spans="1:5" x14ac:dyDescent="0.25">
      <c r="A1350">
        <v>1349</v>
      </c>
      <c r="B1350" s="4">
        <v>1</v>
      </c>
      <c r="D1350" s="2">
        <v>3</v>
      </c>
      <c r="E1350" s="5">
        <v>4</v>
      </c>
    </row>
    <row r="1351" spans="1:5" x14ac:dyDescent="0.25">
      <c r="A1351">
        <v>1350</v>
      </c>
      <c r="B1351" s="4">
        <v>1</v>
      </c>
      <c r="E1351" s="5">
        <v>4</v>
      </c>
    </row>
    <row r="1352" spans="1:5" x14ac:dyDescent="0.25">
      <c r="A1352">
        <v>1351</v>
      </c>
      <c r="B1352" s="4">
        <v>1</v>
      </c>
      <c r="E1352" s="5">
        <v>4</v>
      </c>
    </row>
    <row r="1353" spans="1:5" x14ac:dyDescent="0.25">
      <c r="A1353">
        <v>1352</v>
      </c>
      <c r="B1353" s="4">
        <v>1</v>
      </c>
      <c r="E1353" s="5">
        <v>4</v>
      </c>
    </row>
    <row r="1354" spans="1:5" x14ac:dyDescent="0.25">
      <c r="A1354">
        <v>1353</v>
      </c>
      <c r="B1354" s="4">
        <v>1</v>
      </c>
      <c r="E1354" s="5">
        <v>4</v>
      </c>
    </row>
    <row r="1355" spans="1:5" x14ac:dyDescent="0.25">
      <c r="A1355">
        <v>1354</v>
      </c>
      <c r="B1355" s="4">
        <v>1</v>
      </c>
    </row>
    <row r="1356" spans="1:5" x14ac:dyDescent="0.25">
      <c r="A1356">
        <v>1355</v>
      </c>
      <c r="B1356" s="4">
        <v>1</v>
      </c>
    </row>
    <row r="1357" spans="1:5" x14ac:dyDescent="0.25">
      <c r="A1357">
        <v>1356</v>
      </c>
      <c r="B1357" s="4">
        <v>1</v>
      </c>
      <c r="C1357" s="3">
        <v>2</v>
      </c>
    </row>
    <row r="1358" spans="1:5" x14ac:dyDescent="0.25">
      <c r="A1358">
        <v>1357</v>
      </c>
      <c r="B1358" s="4">
        <v>1</v>
      </c>
      <c r="C1358" s="3">
        <v>2</v>
      </c>
    </row>
    <row r="1359" spans="1:5" x14ac:dyDescent="0.25">
      <c r="A1359">
        <v>1358</v>
      </c>
      <c r="B1359" s="4">
        <v>1</v>
      </c>
      <c r="C1359" s="3">
        <v>2</v>
      </c>
    </row>
    <row r="1360" spans="1:5" x14ac:dyDescent="0.25">
      <c r="A1360">
        <v>1359</v>
      </c>
      <c r="B1360" s="4">
        <v>1</v>
      </c>
      <c r="C1360" s="3">
        <v>2</v>
      </c>
    </row>
    <row r="1361" spans="1:5" x14ac:dyDescent="0.25">
      <c r="A1361">
        <v>1360</v>
      </c>
      <c r="B1361" s="4">
        <v>1</v>
      </c>
      <c r="C1361" s="3">
        <v>2</v>
      </c>
    </row>
    <row r="1362" spans="1:5" x14ac:dyDescent="0.25">
      <c r="A1362">
        <v>1361</v>
      </c>
      <c r="C1362" s="3">
        <v>2</v>
      </c>
    </row>
    <row r="1363" spans="1:5" x14ac:dyDescent="0.25">
      <c r="A1363">
        <v>1362</v>
      </c>
      <c r="C1363" s="3">
        <v>2</v>
      </c>
    </row>
    <row r="1364" spans="1:5" x14ac:dyDescent="0.25">
      <c r="A1364">
        <v>1363</v>
      </c>
      <c r="C1364" s="3">
        <v>2</v>
      </c>
    </row>
    <row r="1365" spans="1:5" x14ac:dyDescent="0.25">
      <c r="A1365">
        <v>1364</v>
      </c>
      <c r="C1365" s="3">
        <v>2</v>
      </c>
    </row>
    <row r="1366" spans="1:5" x14ac:dyDescent="0.25">
      <c r="A1366">
        <v>1365</v>
      </c>
      <c r="C1366" s="3">
        <v>2</v>
      </c>
      <c r="D1366" s="2">
        <v>3</v>
      </c>
    </row>
    <row r="1367" spans="1:5" x14ac:dyDescent="0.25">
      <c r="A1367">
        <v>1366</v>
      </c>
      <c r="D1367" s="2">
        <v>3</v>
      </c>
    </row>
    <row r="1368" spans="1:5" x14ac:dyDescent="0.25">
      <c r="A1368">
        <v>1367</v>
      </c>
      <c r="D1368" s="2">
        <v>3</v>
      </c>
      <c r="E1368" s="5">
        <v>4</v>
      </c>
    </row>
    <row r="1369" spans="1:5" x14ac:dyDescent="0.25">
      <c r="A1369">
        <v>1368</v>
      </c>
      <c r="D1369" s="2">
        <v>3</v>
      </c>
      <c r="E1369" s="5">
        <v>4</v>
      </c>
    </row>
    <row r="1370" spans="1:5" x14ac:dyDescent="0.25">
      <c r="A1370">
        <v>1369</v>
      </c>
      <c r="D1370" s="2">
        <v>3</v>
      </c>
      <c r="E1370" s="5">
        <v>4</v>
      </c>
    </row>
    <row r="1371" spans="1:5" x14ac:dyDescent="0.25">
      <c r="A1371">
        <v>1370</v>
      </c>
      <c r="D1371" s="2">
        <v>3</v>
      </c>
      <c r="E1371" s="5">
        <v>4</v>
      </c>
    </row>
    <row r="1372" spans="1:5" x14ac:dyDescent="0.25">
      <c r="A1372">
        <v>1371</v>
      </c>
      <c r="D1372" s="2">
        <v>3</v>
      </c>
      <c r="E1372" s="5">
        <v>4</v>
      </c>
    </row>
    <row r="1373" spans="1:5" x14ac:dyDescent="0.25">
      <c r="A1373">
        <v>1372</v>
      </c>
      <c r="D1373" s="2">
        <v>3</v>
      </c>
      <c r="E1373" s="5">
        <v>4</v>
      </c>
    </row>
    <row r="1374" spans="1:5" x14ac:dyDescent="0.25">
      <c r="A1374">
        <v>1373</v>
      </c>
      <c r="D1374" s="2">
        <v>3</v>
      </c>
      <c r="E1374" s="5">
        <v>4</v>
      </c>
    </row>
    <row r="1375" spans="1:5" x14ac:dyDescent="0.25">
      <c r="A1375">
        <v>1374</v>
      </c>
      <c r="B1375" s="4">
        <v>1</v>
      </c>
      <c r="D1375" s="2">
        <v>3</v>
      </c>
      <c r="E1375" s="5">
        <v>4</v>
      </c>
    </row>
    <row r="1376" spans="1:5" x14ac:dyDescent="0.25">
      <c r="A1376">
        <v>1375</v>
      </c>
      <c r="B1376" s="4">
        <v>1</v>
      </c>
      <c r="D1376" s="2">
        <v>3</v>
      </c>
      <c r="E1376" s="5">
        <v>4</v>
      </c>
    </row>
    <row r="1377" spans="1:5" x14ac:dyDescent="0.25">
      <c r="A1377">
        <v>1376</v>
      </c>
      <c r="B1377" s="4">
        <v>1</v>
      </c>
      <c r="E1377" s="5">
        <v>4</v>
      </c>
    </row>
    <row r="1378" spans="1:5" x14ac:dyDescent="0.25">
      <c r="A1378">
        <v>1377</v>
      </c>
      <c r="B1378" s="4">
        <v>1</v>
      </c>
      <c r="E1378" s="5">
        <v>4</v>
      </c>
    </row>
    <row r="1379" spans="1:5" x14ac:dyDescent="0.25">
      <c r="A1379">
        <v>1378</v>
      </c>
      <c r="B1379" s="4">
        <v>1</v>
      </c>
    </row>
    <row r="1380" spans="1:5" x14ac:dyDescent="0.25">
      <c r="A1380">
        <v>1379</v>
      </c>
      <c r="B1380" s="4">
        <v>1</v>
      </c>
    </row>
    <row r="1381" spans="1:5" x14ac:dyDescent="0.25">
      <c r="A1381">
        <v>1380</v>
      </c>
      <c r="B1381" s="4">
        <v>1</v>
      </c>
    </row>
    <row r="1382" spans="1:5" x14ac:dyDescent="0.25">
      <c r="A1382">
        <v>1381</v>
      </c>
      <c r="B1382" s="4">
        <v>1</v>
      </c>
      <c r="C1382" s="3">
        <v>2</v>
      </c>
    </row>
    <row r="1383" spans="1:5" x14ac:dyDescent="0.25">
      <c r="A1383">
        <v>1382</v>
      </c>
      <c r="B1383" s="4">
        <v>1</v>
      </c>
      <c r="C1383" s="3">
        <v>2</v>
      </c>
    </row>
    <row r="1384" spans="1:5" x14ac:dyDescent="0.25">
      <c r="A1384">
        <v>1383</v>
      </c>
      <c r="B1384" s="4">
        <v>1</v>
      </c>
      <c r="C1384" s="3">
        <v>2</v>
      </c>
    </row>
    <row r="1385" spans="1:5" x14ac:dyDescent="0.25">
      <c r="A1385">
        <v>1384</v>
      </c>
      <c r="B1385" s="4">
        <v>1</v>
      </c>
      <c r="C1385" s="3">
        <v>2</v>
      </c>
    </row>
    <row r="1386" spans="1:5" x14ac:dyDescent="0.25">
      <c r="A1386">
        <v>1385</v>
      </c>
      <c r="C1386" s="3">
        <v>2</v>
      </c>
    </row>
    <row r="1387" spans="1:5" x14ac:dyDescent="0.25">
      <c r="A1387">
        <v>1386</v>
      </c>
      <c r="C1387" s="3">
        <v>2</v>
      </c>
    </row>
    <row r="1388" spans="1:5" x14ac:dyDescent="0.25">
      <c r="A1388">
        <v>1387</v>
      </c>
      <c r="C1388" s="3">
        <v>2</v>
      </c>
    </row>
    <row r="1389" spans="1:5" x14ac:dyDescent="0.25">
      <c r="A1389">
        <v>1388</v>
      </c>
      <c r="C1389" s="3">
        <v>2</v>
      </c>
      <c r="D1389" s="2">
        <v>3</v>
      </c>
    </row>
    <row r="1390" spans="1:5" x14ac:dyDescent="0.25">
      <c r="A1390">
        <v>1389</v>
      </c>
      <c r="C1390" s="3">
        <v>2</v>
      </c>
      <c r="D1390" s="2">
        <v>3</v>
      </c>
    </row>
    <row r="1391" spans="1:5" x14ac:dyDescent="0.25">
      <c r="A1391">
        <v>1390</v>
      </c>
      <c r="C1391" s="3">
        <v>2</v>
      </c>
      <c r="D1391" s="2">
        <v>3</v>
      </c>
    </row>
    <row r="1392" spans="1:5" x14ac:dyDescent="0.25">
      <c r="A1392">
        <v>1391</v>
      </c>
      <c r="D1392" s="2">
        <v>3</v>
      </c>
      <c r="E1392" s="5">
        <v>4</v>
      </c>
    </row>
    <row r="1393" spans="1:5" x14ac:dyDescent="0.25">
      <c r="A1393">
        <v>1392</v>
      </c>
      <c r="D1393" s="2">
        <v>3</v>
      </c>
      <c r="E1393" s="5">
        <v>4</v>
      </c>
    </row>
    <row r="1394" spans="1:5" x14ac:dyDescent="0.25">
      <c r="A1394">
        <v>1393</v>
      </c>
      <c r="D1394" s="2">
        <v>3</v>
      </c>
      <c r="E1394" s="5">
        <v>4</v>
      </c>
    </row>
    <row r="1395" spans="1:5" x14ac:dyDescent="0.25">
      <c r="A1395">
        <v>1394</v>
      </c>
      <c r="D1395" s="2">
        <v>3</v>
      </c>
      <c r="E1395" s="5">
        <v>4</v>
      </c>
    </row>
    <row r="1396" spans="1:5" x14ac:dyDescent="0.25">
      <c r="A1396">
        <v>1395</v>
      </c>
      <c r="D1396" s="2">
        <v>3</v>
      </c>
      <c r="E1396" s="5">
        <v>4</v>
      </c>
    </row>
    <row r="1397" spans="1:5" x14ac:dyDescent="0.25">
      <c r="A1397">
        <v>1396</v>
      </c>
      <c r="D1397" s="2">
        <v>3</v>
      </c>
      <c r="E1397" s="5">
        <v>4</v>
      </c>
    </row>
    <row r="1398" spans="1:5" x14ac:dyDescent="0.25">
      <c r="A1398">
        <v>1397</v>
      </c>
      <c r="D1398" s="2">
        <v>3</v>
      </c>
      <c r="E1398" s="5">
        <v>4</v>
      </c>
    </row>
    <row r="1399" spans="1:5" x14ac:dyDescent="0.25">
      <c r="A1399">
        <v>1398</v>
      </c>
      <c r="D1399" s="2">
        <v>3</v>
      </c>
      <c r="E1399" s="5">
        <v>4</v>
      </c>
    </row>
    <row r="1400" spans="1:5" x14ac:dyDescent="0.25">
      <c r="A1400">
        <v>1399</v>
      </c>
      <c r="D1400" s="2">
        <v>3</v>
      </c>
      <c r="E1400" s="5">
        <v>4</v>
      </c>
    </row>
    <row r="1401" spans="1:5" x14ac:dyDescent="0.25">
      <c r="A1401">
        <v>1400</v>
      </c>
      <c r="B1401" s="4">
        <v>1</v>
      </c>
      <c r="D1401" s="2">
        <v>3</v>
      </c>
      <c r="E1401" s="5">
        <v>4</v>
      </c>
    </row>
    <row r="1402" spans="1:5" x14ac:dyDescent="0.25">
      <c r="A1402">
        <v>1401</v>
      </c>
      <c r="B1402" s="4">
        <v>1</v>
      </c>
      <c r="E1402" s="5">
        <v>4</v>
      </c>
    </row>
    <row r="1403" spans="1:5" x14ac:dyDescent="0.25">
      <c r="A1403">
        <v>1402</v>
      </c>
      <c r="B1403" s="4">
        <v>1</v>
      </c>
      <c r="E1403" s="5">
        <v>4</v>
      </c>
    </row>
    <row r="1404" spans="1:5" x14ac:dyDescent="0.25">
      <c r="A1404">
        <v>1403</v>
      </c>
      <c r="B1404" s="4">
        <v>1</v>
      </c>
    </row>
    <row r="1405" spans="1:5" x14ac:dyDescent="0.25">
      <c r="A1405">
        <v>1404</v>
      </c>
      <c r="B1405" s="4">
        <v>1</v>
      </c>
    </row>
    <row r="1406" spans="1:5" x14ac:dyDescent="0.25">
      <c r="A1406">
        <v>1405</v>
      </c>
      <c r="B1406" s="4">
        <v>1</v>
      </c>
    </row>
    <row r="1407" spans="1:5" x14ac:dyDescent="0.25">
      <c r="A1407">
        <v>1406</v>
      </c>
      <c r="B1407" s="4">
        <v>1</v>
      </c>
      <c r="C1407" s="3">
        <v>2</v>
      </c>
    </row>
    <row r="1408" spans="1:5" x14ac:dyDescent="0.25">
      <c r="A1408">
        <v>1407</v>
      </c>
      <c r="B1408" s="4">
        <v>1</v>
      </c>
      <c r="C1408" s="3">
        <v>2</v>
      </c>
    </row>
    <row r="1409" spans="1:5" x14ac:dyDescent="0.25">
      <c r="A1409">
        <v>1408</v>
      </c>
      <c r="B1409" s="4">
        <v>1</v>
      </c>
      <c r="C1409" s="3">
        <v>2</v>
      </c>
    </row>
    <row r="1410" spans="1:5" x14ac:dyDescent="0.25">
      <c r="A1410">
        <v>1409</v>
      </c>
      <c r="B1410" s="4">
        <v>1</v>
      </c>
      <c r="C1410" s="3">
        <v>2</v>
      </c>
    </row>
    <row r="1411" spans="1:5" x14ac:dyDescent="0.25">
      <c r="A1411">
        <v>1410</v>
      </c>
      <c r="B1411" s="4">
        <v>1</v>
      </c>
      <c r="C1411" s="3">
        <v>2</v>
      </c>
    </row>
    <row r="1412" spans="1:5" x14ac:dyDescent="0.25">
      <c r="A1412">
        <v>1411</v>
      </c>
      <c r="B1412" s="4">
        <v>1</v>
      </c>
      <c r="C1412" s="3">
        <v>2</v>
      </c>
    </row>
    <row r="1413" spans="1:5" x14ac:dyDescent="0.25">
      <c r="A1413">
        <v>1412</v>
      </c>
      <c r="C1413" s="3">
        <v>2</v>
      </c>
    </row>
    <row r="1414" spans="1:5" x14ac:dyDescent="0.25">
      <c r="A1414">
        <v>1413</v>
      </c>
      <c r="C1414" s="3">
        <v>2</v>
      </c>
    </row>
    <row r="1415" spans="1:5" x14ac:dyDescent="0.25">
      <c r="A1415">
        <v>1414</v>
      </c>
      <c r="C1415" s="3">
        <v>2</v>
      </c>
      <c r="D1415" s="2">
        <v>3</v>
      </c>
    </row>
    <row r="1416" spans="1:5" x14ac:dyDescent="0.25">
      <c r="A1416">
        <v>1415</v>
      </c>
      <c r="C1416" s="3">
        <v>2</v>
      </c>
      <c r="D1416" s="2">
        <v>3</v>
      </c>
    </row>
    <row r="1417" spans="1:5" x14ac:dyDescent="0.25">
      <c r="A1417">
        <v>1416</v>
      </c>
      <c r="C1417" s="3">
        <v>2</v>
      </c>
      <c r="D1417" s="2">
        <v>3</v>
      </c>
      <c r="E1417" s="5">
        <v>4</v>
      </c>
    </row>
    <row r="1418" spans="1:5" x14ac:dyDescent="0.25">
      <c r="A1418">
        <v>1417</v>
      </c>
      <c r="D1418" s="2">
        <v>3</v>
      </c>
      <c r="E1418" s="5">
        <v>4</v>
      </c>
    </row>
    <row r="1419" spans="1:5" x14ac:dyDescent="0.25">
      <c r="A1419">
        <v>1418</v>
      </c>
      <c r="D1419" s="2">
        <v>3</v>
      </c>
      <c r="E1419" s="5">
        <v>4</v>
      </c>
    </row>
    <row r="1420" spans="1:5" x14ac:dyDescent="0.25">
      <c r="A1420">
        <v>1419</v>
      </c>
      <c r="D1420" s="2">
        <v>3</v>
      </c>
      <c r="E1420" s="5">
        <v>4</v>
      </c>
    </row>
    <row r="1421" spans="1:5" x14ac:dyDescent="0.25">
      <c r="A1421">
        <v>1420</v>
      </c>
      <c r="D1421" s="2">
        <v>3</v>
      </c>
      <c r="E1421" s="5">
        <v>4</v>
      </c>
    </row>
    <row r="1422" spans="1:5" x14ac:dyDescent="0.25">
      <c r="A1422">
        <v>1421</v>
      </c>
      <c r="D1422" s="2">
        <v>3</v>
      </c>
      <c r="E1422" s="5">
        <v>4</v>
      </c>
    </row>
    <row r="1423" spans="1:5" x14ac:dyDescent="0.25">
      <c r="A1423">
        <v>1422</v>
      </c>
      <c r="D1423" s="2">
        <v>3</v>
      </c>
      <c r="E1423" s="5">
        <v>4</v>
      </c>
    </row>
    <row r="1424" spans="1:5" x14ac:dyDescent="0.25">
      <c r="A1424">
        <v>1423</v>
      </c>
      <c r="D1424" s="2">
        <v>3</v>
      </c>
      <c r="E1424" s="5">
        <v>4</v>
      </c>
    </row>
    <row r="1425" spans="1:5" x14ac:dyDescent="0.25">
      <c r="A1425">
        <v>1424</v>
      </c>
      <c r="D1425" s="2">
        <v>3</v>
      </c>
      <c r="E1425" s="5">
        <v>4</v>
      </c>
    </row>
    <row r="1426" spans="1:5" x14ac:dyDescent="0.25">
      <c r="A1426">
        <v>1425</v>
      </c>
      <c r="D1426" s="2">
        <v>3</v>
      </c>
      <c r="E1426" s="5">
        <v>4</v>
      </c>
    </row>
    <row r="1427" spans="1:5" x14ac:dyDescent="0.25">
      <c r="A1427">
        <v>1426</v>
      </c>
      <c r="E1427" s="5">
        <v>4</v>
      </c>
    </row>
    <row r="1428" spans="1:5" x14ac:dyDescent="0.25">
      <c r="A1428">
        <v>1427</v>
      </c>
      <c r="E1428" s="5">
        <v>4</v>
      </c>
    </row>
    <row r="1429" spans="1:5" x14ac:dyDescent="0.25">
      <c r="A1429">
        <v>1428</v>
      </c>
    </row>
    <row r="1430" spans="1:5" x14ac:dyDescent="0.25">
      <c r="A1430">
        <v>1429</v>
      </c>
    </row>
    <row r="1431" spans="1:5" x14ac:dyDescent="0.25">
      <c r="A1431">
        <v>1430</v>
      </c>
      <c r="B1431" s="4">
        <v>1</v>
      </c>
    </row>
    <row r="1432" spans="1:5" x14ac:dyDescent="0.25">
      <c r="A1432">
        <v>1431</v>
      </c>
      <c r="B1432" s="4">
        <v>1</v>
      </c>
    </row>
    <row r="1433" spans="1:5" x14ac:dyDescent="0.25">
      <c r="A1433">
        <v>1432</v>
      </c>
      <c r="B1433" s="4">
        <v>1</v>
      </c>
    </row>
    <row r="1434" spans="1:5" x14ac:dyDescent="0.25">
      <c r="A1434">
        <v>1433</v>
      </c>
      <c r="B1434" s="4">
        <v>1</v>
      </c>
    </row>
    <row r="1435" spans="1:5" x14ac:dyDescent="0.25">
      <c r="A1435">
        <v>1434</v>
      </c>
      <c r="B1435" s="4">
        <v>1</v>
      </c>
      <c r="C1435" s="3">
        <v>2</v>
      </c>
    </row>
    <row r="1436" spans="1:5" x14ac:dyDescent="0.25">
      <c r="A1436">
        <v>1435</v>
      </c>
      <c r="B1436" s="4">
        <v>1</v>
      </c>
      <c r="C1436" s="3">
        <v>2</v>
      </c>
    </row>
    <row r="1437" spans="1:5" x14ac:dyDescent="0.25">
      <c r="A1437">
        <v>1436</v>
      </c>
      <c r="B1437" s="4">
        <v>1</v>
      </c>
      <c r="C1437" s="3">
        <v>2</v>
      </c>
    </row>
    <row r="1438" spans="1:5" x14ac:dyDescent="0.25">
      <c r="A1438">
        <v>1437</v>
      </c>
      <c r="B1438" s="4">
        <v>1</v>
      </c>
      <c r="C1438" s="3">
        <v>2</v>
      </c>
    </row>
    <row r="1439" spans="1:5" x14ac:dyDescent="0.25">
      <c r="A1439">
        <v>1438</v>
      </c>
      <c r="B1439" s="4">
        <v>1</v>
      </c>
      <c r="C1439" s="3">
        <v>2</v>
      </c>
    </row>
    <row r="1440" spans="1:5" x14ac:dyDescent="0.25">
      <c r="A1440">
        <v>1439</v>
      </c>
      <c r="B1440" s="4">
        <v>1</v>
      </c>
      <c r="C1440" s="3">
        <v>2</v>
      </c>
    </row>
    <row r="1441" spans="1:5" x14ac:dyDescent="0.25">
      <c r="A1441">
        <v>1440</v>
      </c>
      <c r="C1441" s="3">
        <v>2</v>
      </c>
    </row>
    <row r="1442" spans="1:5" x14ac:dyDescent="0.25">
      <c r="A1442">
        <v>1441</v>
      </c>
      <c r="C1442" s="3">
        <v>2</v>
      </c>
      <c r="D1442" s="2">
        <v>3</v>
      </c>
    </row>
    <row r="1443" spans="1:5" x14ac:dyDescent="0.25">
      <c r="A1443">
        <v>1442</v>
      </c>
      <c r="C1443" s="3">
        <v>2</v>
      </c>
      <c r="D1443" s="2">
        <v>3</v>
      </c>
      <c r="E1443" s="5">
        <v>4</v>
      </c>
    </row>
    <row r="1444" spans="1:5" x14ac:dyDescent="0.25">
      <c r="A1444">
        <v>1443</v>
      </c>
      <c r="D1444" s="2">
        <v>3</v>
      </c>
      <c r="E1444" s="5">
        <v>4</v>
      </c>
    </row>
    <row r="1445" spans="1:5" x14ac:dyDescent="0.25">
      <c r="A1445">
        <v>1444</v>
      </c>
      <c r="D1445" s="2">
        <v>3</v>
      </c>
      <c r="E1445" s="5">
        <v>4</v>
      </c>
    </row>
    <row r="1446" spans="1:5" x14ac:dyDescent="0.25">
      <c r="A1446">
        <v>1445</v>
      </c>
      <c r="D1446" s="2">
        <v>3</v>
      </c>
      <c r="E1446" s="5">
        <v>4</v>
      </c>
    </row>
    <row r="1447" spans="1:5" x14ac:dyDescent="0.25">
      <c r="A1447">
        <v>1446</v>
      </c>
      <c r="D1447" s="2">
        <v>3</v>
      </c>
      <c r="E1447" s="5">
        <v>4</v>
      </c>
    </row>
    <row r="1448" spans="1:5" x14ac:dyDescent="0.25">
      <c r="A1448">
        <v>1447</v>
      </c>
      <c r="D1448" s="2">
        <v>3</v>
      </c>
      <c r="E1448" s="5">
        <v>4</v>
      </c>
    </row>
    <row r="1449" spans="1:5" x14ac:dyDescent="0.25">
      <c r="A1449">
        <v>1448</v>
      </c>
      <c r="D1449" s="2">
        <v>3</v>
      </c>
      <c r="E1449" s="5">
        <v>4</v>
      </c>
    </row>
    <row r="1450" spans="1:5" x14ac:dyDescent="0.25">
      <c r="A1450">
        <v>1449</v>
      </c>
      <c r="D1450" s="2">
        <v>3</v>
      </c>
      <c r="E1450" s="5">
        <v>4</v>
      </c>
    </row>
    <row r="1451" spans="1:5" x14ac:dyDescent="0.25">
      <c r="A1451">
        <v>1450</v>
      </c>
      <c r="D1451" s="2">
        <v>3</v>
      </c>
      <c r="E1451" s="5">
        <v>4</v>
      </c>
    </row>
    <row r="1452" spans="1:5" x14ac:dyDescent="0.25">
      <c r="A1452">
        <v>1451</v>
      </c>
      <c r="D1452" s="2">
        <v>3</v>
      </c>
      <c r="E1452" s="5">
        <v>4</v>
      </c>
    </row>
    <row r="1453" spans="1:5" x14ac:dyDescent="0.25">
      <c r="A1453">
        <v>1452</v>
      </c>
      <c r="D1453" s="2">
        <v>3</v>
      </c>
      <c r="E1453" s="5">
        <v>4</v>
      </c>
    </row>
    <row r="1454" spans="1:5" x14ac:dyDescent="0.25">
      <c r="A1454">
        <v>1453</v>
      </c>
    </row>
    <row r="1455" spans="1:5" x14ac:dyDescent="0.25">
      <c r="A1455">
        <v>1454</v>
      </c>
      <c r="B1455" s="4">
        <v>1</v>
      </c>
    </row>
    <row r="1456" spans="1:5" x14ac:dyDescent="0.25">
      <c r="A1456">
        <v>1455</v>
      </c>
      <c r="B1456" s="4">
        <v>1</v>
      </c>
    </row>
    <row r="1457" spans="1:5" x14ac:dyDescent="0.25">
      <c r="A1457">
        <v>1456</v>
      </c>
      <c r="B1457" s="4">
        <v>1</v>
      </c>
    </row>
    <row r="1458" spans="1:5" x14ac:dyDescent="0.25">
      <c r="A1458">
        <v>1457</v>
      </c>
      <c r="B1458" s="4">
        <v>1</v>
      </c>
    </row>
    <row r="1459" spans="1:5" x14ac:dyDescent="0.25">
      <c r="A1459">
        <v>1458</v>
      </c>
      <c r="B1459" s="4">
        <v>1</v>
      </c>
      <c r="C1459" s="3">
        <v>2</v>
      </c>
    </row>
    <row r="1460" spans="1:5" x14ac:dyDescent="0.25">
      <c r="A1460">
        <v>1459</v>
      </c>
      <c r="B1460" s="4">
        <v>1</v>
      </c>
      <c r="C1460" s="3">
        <v>2</v>
      </c>
    </row>
    <row r="1461" spans="1:5" x14ac:dyDescent="0.25">
      <c r="A1461">
        <v>1460</v>
      </c>
      <c r="B1461" s="4">
        <v>1</v>
      </c>
      <c r="C1461" s="3">
        <v>2</v>
      </c>
    </row>
    <row r="1462" spans="1:5" x14ac:dyDescent="0.25">
      <c r="A1462">
        <v>1461</v>
      </c>
      <c r="B1462" s="4">
        <v>1</v>
      </c>
      <c r="C1462" s="3">
        <v>2</v>
      </c>
    </row>
    <row r="1463" spans="1:5" x14ac:dyDescent="0.25">
      <c r="A1463">
        <v>1462</v>
      </c>
      <c r="B1463" s="4">
        <v>1</v>
      </c>
      <c r="C1463" s="3">
        <v>2</v>
      </c>
    </row>
    <row r="1464" spans="1:5" x14ac:dyDescent="0.25">
      <c r="A1464">
        <v>1463</v>
      </c>
      <c r="B1464" s="4">
        <v>1</v>
      </c>
      <c r="C1464" s="3">
        <v>2</v>
      </c>
    </row>
    <row r="1465" spans="1:5" x14ac:dyDescent="0.25">
      <c r="A1465">
        <v>1464</v>
      </c>
      <c r="C1465" s="3">
        <v>2</v>
      </c>
    </row>
    <row r="1466" spans="1:5" x14ac:dyDescent="0.25">
      <c r="A1466">
        <v>1465</v>
      </c>
      <c r="C1466" s="3">
        <v>2</v>
      </c>
    </row>
    <row r="1467" spans="1:5" x14ac:dyDescent="0.25">
      <c r="A1467">
        <v>1466</v>
      </c>
      <c r="C1467" s="3">
        <v>2</v>
      </c>
      <c r="D1467" s="2">
        <v>3</v>
      </c>
      <c r="E1467" s="5">
        <v>4</v>
      </c>
    </row>
    <row r="1468" spans="1:5" x14ac:dyDescent="0.25">
      <c r="A1468">
        <v>1467</v>
      </c>
      <c r="D1468" s="2">
        <v>3</v>
      </c>
      <c r="E1468" s="5">
        <v>4</v>
      </c>
    </row>
    <row r="1469" spans="1:5" x14ac:dyDescent="0.25">
      <c r="A1469">
        <v>1468</v>
      </c>
      <c r="D1469" s="2">
        <v>3</v>
      </c>
      <c r="E1469" s="5">
        <v>4</v>
      </c>
    </row>
    <row r="1470" spans="1:5" x14ac:dyDescent="0.25">
      <c r="A1470">
        <v>1469</v>
      </c>
      <c r="D1470" s="2">
        <v>3</v>
      </c>
      <c r="E1470" s="5">
        <v>4</v>
      </c>
    </row>
    <row r="1471" spans="1:5" x14ac:dyDescent="0.25">
      <c r="A1471">
        <v>1470</v>
      </c>
      <c r="D1471" s="2">
        <v>3</v>
      </c>
      <c r="E1471" s="5">
        <v>4</v>
      </c>
    </row>
    <row r="1472" spans="1:5" x14ac:dyDescent="0.25">
      <c r="A1472">
        <v>1471</v>
      </c>
      <c r="D1472" s="2">
        <v>3</v>
      </c>
      <c r="E1472" s="5">
        <v>4</v>
      </c>
    </row>
    <row r="1473" spans="1:5" x14ac:dyDescent="0.25">
      <c r="A1473">
        <v>1472</v>
      </c>
      <c r="D1473" s="2">
        <v>3</v>
      </c>
      <c r="E1473" s="5">
        <v>4</v>
      </c>
    </row>
    <row r="1474" spans="1:5" x14ac:dyDescent="0.25">
      <c r="A1474">
        <v>1473</v>
      </c>
      <c r="D1474" s="2">
        <v>3</v>
      </c>
      <c r="E1474" s="5">
        <v>4</v>
      </c>
    </row>
    <row r="1475" spans="1:5" x14ac:dyDescent="0.25">
      <c r="A1475">
        <v>1474</v>
      </c>
      <c r="D1475" s="2">
        <v>3</v>
      </c>
      <c r="E1475" s="5">
        <v>4</v>
      </c>
    </row>
    <row r="1476" spans="1:5" x14ac:dyDescent="0.25">
      <c r="A1476">
        <v>1475</v>
      </c>
      <c r="D1476" s="2">
        <v>3</v>
      </c>
      <c r="E1476" s="5">
        <v>4</v>
      </c>
    </row>
    <row r="1477" spans="1:5" x14ac:dyDescent="0.25">
      <c r="A1477">
        <v>1476</v>
      </c>
      <c r="D1477" s="2">
        <v>3</v>
      </c>
      <c r="E1477" s="5">
        <v>4</v>
      </c>
    </row>
    <row r="1478" spans="1:5" x14ac:dyDescent="0.25">
      <c r="A1478">
        <v>1477</v>
      </c>
      <c r="D1478" s="2">
        <v>3</v>
      </c>
      <c r="E1478" s="5">
        <v>4</v>
      </c>
    </row>
    <row r="1479" spans="1:5" x14ac:dyDescent="0.25">
      <c r="A1479">
        <v>1478</v>
      </c>
      <c r="D1479" s="2">
        <v>3</v>
      </c>
    </row>
    <row r="1480" spans="1:5" x14ac:dyDescent="0.25">
      <c r="A1480">
        <v>1479</v>
      </c>
      <c r="B1480" s="4">
        <v>1</v>
      </c>
    </row>
    <row r="1481" spans="1:5" x14ac:dyDescent="0.25">
      <c r="A1481">
        <v>1480</v>
      </c>
      <c r="B1481" s="4">
        <v>1</v>
      </c>
    </row>
    <row r="1482" spans="1:5" x14ac:dyDescent="0.25">
      <c r="A1482">
        <v>1481</v>
      </c>
      <c r="B1482" s="4">
        <v>1</v>
      </c>
    </row>
    <row r="1483" spans="1:5" x14ac:dyDescent="0.25">
      <c r="A1483">
        <v>1482</v>
      </c>
      <c r="B1483" s="4">
        <v>1</v>
      </c>
    </row>
    <row r="1484" spans="1:5" x14ac:dyDescent="0.25">
      <c r="A1484">
        <v>1483</v>
      </c>
      <c r="B1484" s="4">
        <v>1</v>
      </c>
    </row>
    <row r="1485" spans="1:5" x14ac:dyDescent="0.25">
      <c r="A1485">
        <v>1484</v>
      </c>
      <c r="B1485" s="4">
        <v>1</v>
      </c>
      <c r="C1485" s="3">
        <v>2</v>
      </c>
    </row>
    <row r="1486" spans="1:5" x14ac:dyDescent="0.25">
      <c r="A1486">
        <v>1485</v>
      </c>
      <c r="B1486" s="4">
        <v>1</v>
      </c>
      <c r="C1486" s="3">
        <v>2</v>
      </c>
    </row>
    <row r="1487" spans="1:5" x14ac:dyDescent="0.25">
      <c r="A1487">
        <v>1486</v>
      </c>
      <c r="B1487" s="4">
        <v>1</v>
      </c>
      <c r="C1487" s="3">
        <v>2</v>
      </c>
    </row>
    <row r="1488" spans="1:5" x14ac:dyDescent="0.25">
      <c r="A1488">
        <v>1487</v>
      </c>
      <c r="B1488" s="4">
        <v>1</v>
      </c>
      <c r="C1488" s="3">
        <v>2</v>
      </c>
    </row>
    <row r="1489" spans="1:5" x14ac:dyDescent="0.25">
      <c r="A1489">
        <v>1488</v>
      </c>
      <c r="B1489" s="4">
        <v>1</v>
      </c>
      <c r="C1489" s="3">
        <v>2</v>
      </c>
    </row>
    <row r="1490" spans="1:5" x14ac:dyDescent="0.25">
      <c r="A1490">
        <v>1489</v>
      </c>
      <c r="B1490" s="4">
        <v>1</v>
      </c>
      <c r="C1490" s="3">
        <v>2</v>
      </c>
    </row>
    <row r="1491" spans="1:5" x14ac:dyDescent="0.25">
      <c r="A1491">
        <v>1490</v>
      </c>
      <c r="C1491" s="3">
        <v>2</v>
      </c>
    </row>
    <row r="1492" spans="1:5" x14ac:dyDescent="0.25">
      <c r="A1492">
        <v>1491</v>
      </c>
      <c r="C1492" s="3">
        <v>2</v>
      </c>
    </row>
    <row r="1493" spans="1:5" x14ac:dyDescent="0.25">
      <c r="A1493">
        <v>1492</v>
      </c>
      <c r="C1493" s="3">
        <v>2</v>
      </c>
      <c r="D1493" s="2">
        <v>3</v>
      </c>
    </row>
    <row r="1494" spans="1:5" x14ac:dyDescent="0.25">
      <c r="A1494">
        <v>1493</v>
      </c>
      <c r="D1494" s="2">
        <v>3</v>
      </c>
      <c r="E1494" s="5">
        <v>4</v>
      </c>
    </row>
    <row r="1495" spans="1:5" x14ac:dyDescent="0.25">
      <c r="A1495">
        <v>1494</v>
      </c>
      <c r="D1495" s="2">
        <v>3</v>
      </c>
      <c r="E1495" s="5">
        <v>4</v>
      </c>
    </row>
    <row r="1496" spans="1:5" x14ac:dyDescent="0.25">
      <c r="A1496">
        <v>1495</v>
      </c>
      <c r="D1496" s="2">
        <v>3</v>
      </c>
      <c r="E1496" s="5">
        <v>4</v>
      </c>
    </row>
    <row r="1497" spans="1:5" x14ac:dyDescent="0.25">
      <c r="A1497">
        <v>1496</v>
      </c>
      <c r="D1497" s="2">
        <v>3</v>
      </c>
      <c r="E1497" s="5">
        <v>4</v>
      </c>
    </row>
    <row r="1498" spans="1:5" x14ac:dyDescent="0.25">
      <c r="A1498">
        <v>1497</v>
      </c>
      <c r="D1498" s="2">
        <v>3</v>
      </c>
      <c r="E1498" s="5">
        <v>4</v>
      </c>
    </row>
    <row r="1499" spans="1:5" x14ac:dyDescent="0.25">
      <c r="A1499">
        <v>1498</v>
      </c>
      <c r="D1499" s="2">
        <v>3</v>
      </c>
      <c r="E1499" s="5">
        <v>4</v>
      </c>
    </row>
    <row r="1500" spans="1:5" x14ac:dyDescent="0.25">
      <c r="A1500">
        <v>1499</v>
      </c>
      <c r="D1500" s="2">
        <v>3</v>
      </c>
      <c r="E1500" s="5">
        <v>4</v>
      </c>
    </row>
    <row r="1501" spans="1:5" x14ac:dyDescent="0.25">
      <c r="A1501">
        <v>1500</v>
      </c>
      <c r="D1501" s="2">
        <v>3</v>
      </c>
      <c r="E1501" s="5">
        <v>4</v>
      </c>
    </row>
    <row r="1502" spans="1:5" x14ac:dyDescent="0.25">
      <c r="A1502">
        <v>1501</v>
      </c>
      <c r="D1502" s="2">
        <v>3</v>
      </c>
      <c r="E1502" s="5">
        <v>4</v>
      </c>
    </row>
    <row r="1503" spans="1:5" x14ac:dyDescent="0.25">
      <c r="A1503">
        <v>1502</v>
      </c>
      <c r="D1503" s="2">
        <v>3</v>
      </c>
      <c r="E1503" s="5">
        <v>4</v>
      </c>
    </row>
    <row r="1504" spans="1:5" x14ac:dyDescent="0.25">
      <c r="A1504">
        <v>1503</v>
      </c>
      <c r="B1504" s="4">
        <v>1</v>
      </c>
      <c r="D1504" s="2">
        <v>3</v>
      </c>
      <c r="E1504" s="5">
        <v>4</v>
      </c>
    </row>
    <row r="1505" spans="1:5" x14ac:dyDescent="0.25">
      <c r="A1505">
        <v>1504</v>
      </c>
      <c r="B1505" s="4">
        <v>1</v>
      </c>
      <c r="E1505" s="5">
        <v>4</v>
      </c>
    </row>
    <row r="1506" spans="1:5" x14ac:dyDescent="0.25">
      <c r="A1506">
        <v>1505</v>
      </c>
      <c r="B1506" s="4">
        <v>1</v>
      </c>
    </row>
    <row r="1507" spans="1:5" x14ac:dyDescent="0.25">
      <c r="A1507">
        <v>1506</v>
      </c>
      <c r="B1507" s="4">
        <v>1</v>
      </c>
    </row>
    <row r="1508" spans="1:5" x14ac:dyDescent="0.25">
      <c r="A1508">
        <v>1507</v>
      </c>
      <c r="B1508" s="4">
        <v>1</v>
      </c>
    </row>
    <row r="1509" spans="1:5" x14ac:dyDescent="0.25">
      <c r="A1509">
        <v>1508</v>
      </c>
      <c r="B1509" s="4">
        <v>1</v>
      </c>
      <c r="C1509" s="3">
        <v>2</v>
      </c>
    </row>
    <row r="1510" spans="1:5" x14ac:dyDescent="0.25">
      <c r="A1510">
        <v>1509</v>
      </c>
      <c r="B1510" s="4">
        <v>1</v>
      </c>
      <c r="C1510" s="3">
        <v>2</v>
      </c>
    </row>
    <row r="1511" spans="1:5" x14ac:dyDescent="0.25">
      <c r="A1511">
        <v>1510</v>
      </c>
      <c r="B1511" s="4">
        <v>1</v>
      </c>
      <c r="C1511" s="3">
        <v>2</v>
      </c>
    </row>
    <row r="1512" spans="1:5" x14ac:dyDescent="0.25">
      <c r="A1512">
        <v>1511</v>
      </c>
      <c r="B1512" s="4">
        <v>1</v>
      </c>
      <c r="C1512" s="3">
        <v>2</v>
      </c>
    </row>
    <row r="1513" spans="1:5" x14ac:dyDescent="0.25">
      <c r="A1513">
        <v>1512</v>
      </c>
      <c r="B1513" s="4">
        <v>1</v>
      </c>
      <c r="C1513" s="3">
        <v>2</v>
      </c>
    </row>
    <row r="1514" spans="1:5" x14ac:dyDescent="0.25">
      <c r="A1514">
        <v>1513</v>
      </c>
      <c r="C1514" s="3">
        <v>2</v>
      </c>
    </row>
    <row r="1515" spans="1:5" x14ac:dyDescent="0.25">
      <c r="A1515">
        <v>1514</v>
      </c>
      <c r="C1515" s="3">
        <v>2</v>
      </c>
    </row>
    <row r="1516" spans="1:5" x14ac:dyDescent="0.25">
      <c r="A1516">
        <v>1515</v>
      </c>
      <c r="C1516" s="3">
        <v>2</v>
      </c>
    </row>
    <row r="1517" spans="1:5" x14ac:dyDescent="0.25">
      <c r="A1517">
        <v>1516</v>
      </c>
      <c r="C1517" s="3">
        <v>2</v>
      </c>
    </row>
    <row r="1518" spans="1:5" x14ac:dyDescent="0.25">
      <c r="A1518">
        <v>1517</v>
      </c>
      <c r="C1518" s="3">
        <v>2</v>
      </c>
    </row>
    <row r="1519" spans="1:5" x14ac:dyDescent="0.25">
      <c r="A1519">
        <v>1518</v>
      </c>
      <c r="D1519" s="2">
        <v>3</v>
      </c>
      <c r="E1519" s="5">
        <v>4</v>
      </c>
    </row>
    <row r="1520" spans="1:5" x14ac:dyDescent="0.25">
      <c r="A1520">
        <v>1519</v>
      </c>
      <c r="D1520" s="2">
        <v>3</v>
      </c>
      <c r="E1520" s="5">
        <v>4</v>
      </c>
    </row>
    <row r="1521" spans="1:5" x14ac:dyDescent="0.25">
      <c r="A1521">
        <v>1520</v>
      </c>
      <c r="D1521" s="2">
        <v>3</v>
      </c>
      <c r="E1521" s="5">
        <v>4</v>
      </c>
    </row>
    <row r="1522" spans="1:5" x14ac:dyDescent="0.25">
      <c r="A1522">
        <v>1521</v>
      </c>
      <c r="D1522" s="2">
        <v>3</v>
      </c>
      <c r="E1522" s="5">
        <v>4</v>
      </c>
    </row>
    <row r="1523" spans="1:5" x14ac:dyDescent="0.25">
      <c r="A1523">
        <v>1522</v>
      </c>
      <c r="D1523" s="2">
        <v>3</v>
      </c>
      <c r="E1523" s="5">
        <v>4</v>
      </c>
    </row>
    <row r="1524" spans="1:5" x14ac:dyDescent="0.25">
      <c r="A1524">
        <v>1523</v>
      </c>
      <c r="D1524" s="2">
        <v>3</v>
      </c>
      <c r="E1524" s="5">
        <v>4</v>
      </c>
    </row>
    <row r="1525" spans="1:5" x14ac:dyDescent="0.25">
      <c r="A1525">
        <v>1524</v>
      </c>
      <c r="D1525" s="2">
        <v>3</v>
      </c>
      <c r="E1525" s="5">
        <v>4</v>
      </c>
    </row>
    <row r="1526" spans="1:5" x14ac:dyDescent="0.25">
      <c r="A1526">
        <v>1525</v>
      </c>
      <c r="D1526" s="2">
        <v>3</v>
      </c>
      <c r="E1526" s="5">
        <v>4</v>
      </c>
    </row>
    <row r="1527" spans="1:5" x14ac:dyDescent="0.25">
      <c r="A1527">
        <v>1526</v>
      </c>
      <c r="B1527" s="4">
        <v>1</v>
      </c>
      <c r="D1527" s="2">
        <v>3</v>
      </c>
      <c r="E1527" s="5">
        <v>4</v>
      </c>
    </row>
    <row r="1528" spans="1:5" x14ac:dyDescent="0.25">
      <c r="A1528">
        <v>1527</v>
      </c>
      <c r="B1528" s="4">
        <v>1</v>
      </c>
      <c r="D1528" s="2">
        <v>3</v>
      </c>
      <c r="E1528" s="5">
        <v>4</v>
      </c>
    </row>
    <row r="1529" spans="1:5" x14ac:dyDescent="0.25">
      <c r="A1529">
        <v>1528</v>
      </c>
      <c r="B1529" s="4">
        <v>1</v>
      </c>
      <c r="D1529" s="2">
        <v>3</v>
      </c>
      <c r="E1529" s="5">
        <v>4</v>
      </c>
    </row>
    <row r="1530" spans="1:5" x14ac:dyDescent="0.25">
      <c r="A1530">
        <v>1529</v>
      </c>
      <c r="B1530" s="4">
        <v>1</v>
      </c>
      <c r="D1530" s="2">
        <v>3</v>
      </c>
      <c r="E1530" s="5">
        <v>4</v>
      </c>
    </row>
    <row r="1531" spans="1:5" x14ac:dyDescent="0.25">
      <c r="A1531">
        <v>1530</v>
      </c>
      <c r="B1531" s="4">
        <v>1</v>
      </c>
      <c r="E1531" s="5">
        <v>4</v>
      </c>
    </row>
    <row r="1532" spans="1:5" x14ac:dyDescent="0.25">
      <c r="A1532">
        <v>1531</v>
      </c>
      <c r="B1532" s="4">
        <v>1</v>
      </c>
    </row>
    <row r="1533" spans="1:5" x14ac:dyDescent="0.25">
      <c r="A1533">
        <v>1532</v>
      </c>
      <c r="B1533" s="4">
        <v>1</v>
      </c>
    </row>
    <row r="1534" spans="1:5" x14ac:dyDescent="0.25">
      <c r="A1534">
        <v>1533</v>
      </c>
      <c r="B1534" s="4">
        <v>1</v>
      </c>
      <c r="C1534" s="3">
        <v>2</v>
      </c>
    </row>
    <row r="1535" spans="1:5" x14ac:dyDescent="0.25">
      <c r="A1535">
        <v>1534</v>
      </c>
      <c r="B1535" s="4">
        <v>1</v>
      </c>
      <c r="C1535" s="3">
        <v>2</v>
      </c>
    </row>
    <row r="1536" spans="1:5" x14ac:dyDescent="0.25">
      <c r="A1536">
        <v>1535</v>
      </c>
      <c r="B1536" s="4">
        <v>1</v>
      </c>
      <c r="C1536" s="3">
        <v>2</v>
      </c>
    </row>
    <row r="1537" spans="1:5" x14ac:dyDescent="0.25">
      <c r="A1537">
        <v>1536</v>
      </c>
      <c r="B1537" s="4">
        <v>1</v>
      </c>
      <c r="C1537" s="3">
        <v>2</v>
      </c>
    </row>
    <row r="1538" spans="1:5" x14ac:dyDescent="0.25">
      <c r="A1538">
        <v>1537</v>
      </c>
      <c r="B1538" s="4">
        <v>1</v>
      </c>
      <c r="C1538" s="3">
        <v>2</v>
      </c>
    </row>
    <row r="1539" spans="1:5" x14ac:dyDescent="0.25">
      <c r="A1539">
        <v>1538</v>
      </c>
      <c r="B1539" s="4">
        <v>1</v>
      </c>
      <c r="C1539" s="3">
        <v>2</v>
      </c>
    </row>
    <row r="1540" spans="1:5" x14ac:dyDescent="0.25">
      <c r="A1540">
        <v>1539</v>
      </c>
      <c r="B1540" s="4">
        <v>1</v>
      </c>
      <c r="C1540" s="3">
        <v>2</v>
      </c>
    </row>
    <row r="1541" spans="1:5" x14ac:dyDescent="0.25">
      <c r="A1541">
        <v>1540</v>
      </c>
      <c r="C1541" s="3">
        <v>2</v>
      </c>
    </row>
    <row r="1542" spans="1:5" x14ac:dyDescent="0.25">
      <c r="A1542">
        <v>1541</v>
      </c>
      <c r="C1542" s="3">
        <v>2</v>
      </c>
    </row>
    <row r="1543" spans="1:5" x14ac:dyDescent="0.25">
      <c r="A1543">
        <v>1542</v>
      </c>
      <c r="C1543" s="3">
        <v>2</v>
      </c>
      <c r="D1543" s="2">
        <v>3</v>
      </c>
    </row>
    <row r="1544" spans="1:5" x14ac:dyDescent="0.25">
      <c r="A1544">
        <v>1543</v>
      </c>
      <c r="C1544" s="3">
        <v>2</v>
      </c>
      <c r="D1544" s="2">
        <v>3</v>
      </c>
    </row>
    <row r="1545" spans="1:5" x14ac:dyDescent="0.25">
      <c r="A1545">
        <v>1544</v>
      </c>
      <c r="C1545" s="3">
        <v>2</v>
      </c>
      <c r="D1545" s="2">
        <v>3</v>
      </c>
    </row>
    <row r="1546" spans="1:5" x14ac:dyDescent="0.25">
      <c r="A1546">
        <v>1545</v>
      </c>
      <c r="C1546" s="3">
        <v>2</v>
      </c>
      <c r="D1546" s="2">
        <v>3</v>
      </c>
      <c r="E1546" s="5">
        <v>4</v>
      </c>
    </row>
    <row r="1547" spans="1:5" x14ac:dyDescent="0.25">
      <c r="A1547">
        <v>1546</v>
      </c>
      <c r="D1547" s="2">
        <v>3</v>
      </c>
      <c r="E1547" s="5">
        <v>4</v>
      </c>
    </row>
    <row r="1548" spans="1:5" x14ac:dyDescent="0.25">
      <c r="A1548">
        <v>1547</v>
      </c>
      <c r="D1548" s="2">
        <v>3</v>
      </c>
      <c r="E1548" s="5">
        <v>4</v>
      </c>
    </row>
    <row r="1549" spans="1:5" x14ac:dyDescent="0.25">
      <c r="A1549">
        <v>1548</v>
      </c>
      <c r="D1549" s="2">
        <v>3</v>
      </c>
      <c r="E1549" s="5">
        <v>4</v>
      </c>
    </row>
    <row r="1550" spans="1:5" x14ac:dyDescent="0.25">
      <c r="A1550">
        <v>1549</v>
      </c>
      <c r="D1550" s="2">
        <v>3</v>
      </c>
      <c r="E1550" s="5">
        <v>4</v>
      </c>
    </row>
    <row r="1551" spans="1:5" x14ac:dyDescent="0.25">
      <c r="A1551">
        <v>1550</v>
      </c>
      <c r="D1551" s="2">
        <v>3</v>
      </c>
      <c r="E1551" s="5">
        <v>4</v>
      </c>
    </row>
    <row r="1552" spans="1:5" x14ac:dyDescent="0.25">
      <c r="A1552">
        <v>1551</v>
      </c>
      <c r="B1552" s="4">
        <v>1</v>
      </c>
      <c r="D1552" s="2">
        <v>3</v>
      </c>
      <c r="E1552" s="5">
        <v>4</v>
      </c>
    </row>
    <row r="1553" spans="1:5" x14ac:dyDescent="0.25">
      <c r="A1553">
        <v>1552</v>
      </c>
      <c r="B1553" s="4">
        <v>1</v>
      </c>
      <c r="D1553" s="2">
        <v>3</v>
      </c>
      <c r="E1553" s="5">
        <v>4</v>
      </c>
    </row>
    <row r="1554" spans="1:5" x14ac:dyDescent="0.25">
      <c r="A1554">
        <v>1553</v>
      </c>
      <c r="B1554" s="4">
        <v>1</v>
      </c>
      <c r="D1554" s="2">
        <v>3</v>
      </c>
      <c r="E1554" s="5">
        <v>4</v>
      </c>
    </row>
    <row r="1555" spans="1:5" x14ac:dyDescent="0.25">
      <c r="A1555">
        <v>1554</v>
      </c>
      <c r="B1555" s="4">
        <v>1</v>
      </c>
      <c r="D1555" s="2">
        <v>3</v>
      </c>
      <c r="E1555" s="5">
        <v>4</v>
      </c>
    </row>
    <row r="1556" spans="1:5" x14ac:dyDescent="0.25">
      <c r="A1556">
        <v>1555</v>
      </c>
      <c r="B1556" s="4">
        <v>1</v>
      </c>
      <c r="D1556" s="2">
        <v>3</v>
      </c>
      <c r="E1556" s="5">
        <v>4</v>
      </c>
    </row>
    <row r="1557" spans="1:5" x14ac:dyDescent="0.25">
      <c r="A1557">
        <v>1556</v>
      </c>
      <c r="B1557" s="4">
        <v>1</v>
      </c>
      <c r="D1557" s="2">
        <v>3</v>
      </c>
      <c r="E1557" s="5">
        <v>4</v>
      </c>
    </row>
    <row r="1558" spans="1:5" x14ac:dyDescent="0.25">
      <c r="A1558">
        <v>1557</v>
      </c>
      <c r="B1558" s="4">
        <v>1</v>
      </c>
      <c r="E1558" s="5">
        <v>4</v>
      </c>
    </row>
    <row r="1559" spans="1:5" x14ac:dyDescent="0.25">
      <c r="A1559">
        <v>1558</v>
      </c>
      <c r="B1559" s="4">
        <v>1</v>
      </c>
      <c r="E1559" s="5">
        <v>4</v>
      </c>
    </row>
    <row r="1560" spans="1:5" x14ac:dyDescent="0.25">
      <c r="A1560">
        <v>1559</v>
      </c>
      <c r="B1560" s="4">
        <v>1</v>
      </c>
      <c r="E1560" s="5">
        <v>4</v>
      </c>
    </row>
    <row r="1561" spans="1:5" x14ac:dyDescent="0.25">
      <c r="A1561">
        <v>1560</v>
      </c>
      <c r="B1561" s="4">
        <v>1</v>
      </c>
      <c r="E1561" s="5">
        <v>4</v>
      </c>
    </row>
    <row r="1562" spans="1:5" x14ac:dyDescent="0.25">
      <c r="A1562">
        <v>1561</v>
      </c>
      <c r="B1562" s="4">
        <v>1</v>
      </c>
      <c r="C1562" s="3">
        <v>2</v>
      </c>
      <c r="E1562" s="5">
        <v>4</v>
      </c>
    </row>
    <row r="1563" spans="1:5" x14ac:dyDescent="0.25">
      <c r="A1563">
        <v>1562</v>
      </c>
      <c r="B1563" s="4">
        <v>1</v>
      </c>
      <c r="C1563" s="3">
        <v>2</v>
      </c>
      <c r="E1563" s="5">
        <v>4</v>
      </c>
    </row>
    <row r="1564" spans="1:5" x14ac:dyDescent="0.25">
      <c r="A1564">
        <v>1563</v>
      </c>
      <c r="B1564" s="4">
        <v>1</v>
      </c>
      <c r="C1564" s="3">
        <v>2</v>
      </c>
    </row>
    <row r="1565" spans="1:5" x14ac:dyDescent="0.25">
      <c r="A1565">
        <v>1564</v>
      </c>
      <c r="B1565" s="4">
        <v>1</v>
      </c>
      <c r="C1565" s="3">
        <v>2</v>
      </c>
    </row>
    <row r="1566" spans="1:5" x14ac:dyDescent="0.25">
      <c r="A1566">
        <v>1565</v>
      </c>
      <c r="B1566" s="4">
        <v>1</v>
      </c>
      <c r="C1566" s="3">
        <v>2</v>
      </c>
    </row>
    <row r="1567" spans="1:5" x14ac:dyDescent="0.25">
      <c r="A1567">
        <v>1566</v>
      </c>
      <c r="B1567" s="4">
        <v>1</v>
      </c>
      <c r="C1567" s="3">
        <v>2</v>
      </c>
    </row>
    <row r="1568" spans="1:5" x14ac:dyDescent="0.25">
      <c r="A1568">
        <v>1567</v>
      </c>
      <c r="B1568" s="4">
        <v>1</v>
      </c>
      <c r="C1568" s="3">
        <v>2</v>
      </c>
    </row>
    <row r="1569" spans="1:6" x14ac:dyDescent="0.25">
      <c r="A1569">
        <v>1568</v>
      </c>
      <c r="B1569" s="4">
        <v>1</v>
      </c>
      <c r="C1569" s="3">
        <v>2</v>
      </c>
    </row>
    <row r="1570" spans="1:6" x14ac:dyDescent="0.25">
      <c r="A1570">
        <v>1569</v>
      </c>
      <c r="C1570" s="3">
        <v>2</v>
      </c>
      <c r="D1570" s="2">
        <v>3</v>
      </c>
    </row>
    <row r="1571" spans="1:6" x14ac:dyDescent="0.25">
      <c r="A1571">
        <v>1570</v>
      </c>
      <c r="C1571" s="3">
        <v>2</v>
      </c>
      <c r="D1571" s="2">
        <v>3</v>
      </c>
      <c r="F1571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Data</vt:lpstr>
      <vt:lpstr>Cycle</vt:lpstr>
      <vt:lpstr>Coordination</vt:lpstr>
      <vt:lpstr>Graph</vt:lpstr>
      <vt:lpstr>catRange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McKenzie</dc:creator>
  <cp:lastModifiedBy>Bell, McKenzie</cp:lastModifiedBy>
  <dcterms:created xsi:type="dcterms:W3CDTF">2025-07-09T13:24:12Z</dcterms:created>
  <dcterms:modified xsi:type="dcterms:W3CDTF">2025-07-22T16:01:33Z</dcterms:modified>
</cp:coreProperties>
</file>